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éges\Dsc\DSC\Akkumulátor terhelés\"/>
    </mc:Choice>
  </mc:AlternateContent>
  <xr:revisionPtr revIDLastSave="0" documentId="13_ncr:1_{385C5FD5-2761-4A0A-8D54-5C9CD1C7FDB7}" xr6:coauthVersionLast="36" xr6:coauthVersionMax="36" xr10:uidLastSave="{00000000-0000-0000-0000-000000000000}"/>
  <workbookProtection workbookPassword="CE88" lockStructure="1"/>
  <bookViews>
    <workbookView xWindow="0" yWindow="0" windowWidth="28800" windowHeight="12210" xr2:uid="{B6564D2D-AA36-496D-A572-2E72BDFF928A}"/>
  </bookViews>
  <sheets>
    <sheet name="Központ" sheetId="1" r:id="rId1"/>
    <sheet name="Segédtáp1" sheetId="4" r:id="rId2"/>
    <sheet name="Segédtáp2" sheetId="5" r:id="rId3"/>
    <sheet name="Segédtáp3" sheetId="6" r:id="rId4"/>
    <sheet name="Segédtáp4" sheetId="7" r:id="rId5"/>
    <sheet name="Segédtáp5" sheetId="8" r:id="rId6"/>
    <sheet name="Segédtáp6" sheetId="9" r:id="rId7"/>
    <sheet name="Segédtáp7" sheetId="10" r:id="rId8"/>
    <sheet name="Segédtáp8" sheetId="11" r:id="rId9"/>
    <sheet name="Segédtáblázat" sheetId="2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7" i="4" s="1"/>
  <c r="B25" i="1"/>
  <c r="B25" i="10" s="1"/>
  <c r="B9" i="1"/>
  <c r="B9" i="4" s="1"/>
  <c r="B22" i="1"/>
  <c r="B22" i="4" s="1"/>
  <c r="B19" i="1"/>
  <c r="B19" i="4" s="1"/>
  <c r="B9" i="9" l="1"/>
  <c r="B19" i="10"/>
  <c r="B22" i="11"/>
  <c r="B25" i="11"/>
  <c r="B19" i="11"/>
  <c r="B25" i="5"/>
  <c r="B19" i="5"/>
  <c r="B22" i="6"/>
  <c r="B25" i="6"/>
  <c r="B27" i="7"/>
  <c r="B9" i="5"/>
  <c r="B19" i="6"/>
  <c r="B22" i="7"/>
  <c r="B25" i="7"/>
  <c r="B27" i="8"/>
  <c r="B9" i="6"/>
  <c r="B19" i="7"/>
  <c r="B22" i="8"/>
  <c r="B25" i="8"/>
  <c r="B27" i="9"/>
  <c r="B9" i="10"/>
  <c r="B25" i="4"/>
  <c r="B27" i="5"/>
  <c r="B9" i="11"/>
  <c r="B22" i="5"/>
  <c r="B27" i="6"/>
  <c r="B9" i="7"/>
  <c r="B19" i="8"/>
  <c r="B22" i="9"/>
  <c r="B25" i="9"/>
  <c r="B27" i="10"/>
  <c r="B9" i="8"/>
  <c r="B19" i="9"/>
  <c r="B22" i="10"/>
  <c r="B27" i="11"/>
  <c r="C32" i="11"/>
  <c r="C31" i="11"/>
  <c r="C30" i="11"/>
  <c r="C29" i="11"/>
  <c r="C32" i="10"/>
  <c r="C31" i="10"/>
  <c r="C30" i="10"/>
  <c r="C29" i="10"/>
  <c r="C32" i="9"/>
  <c r="C31" i="9"/>
  <c r="C30" i="9"/>
  <c r="C29" i="9"/>
  <c r="C32" i="8"/>
  <c r="C31" i="8"/>
  <c r="C30" i="8"/>
  <c r="C29" i="8"/>
  <c r="C32" i="7"/>
  <c r="C31" i="7"/>
  <c r="C30" i="7"/>
  <c r="C29" i="7"/>
  <c r="C32" i="6"/>
  <c r="C31" i="6"/>
  <c r="C30" i="6"/>
  <c r="C29" i="6"/>
  <c r="C32" i="5"/>
  <c r="C31" i="5"/>
  <c r="C30" i="5"/>
  <c r="C29" i="5"/>
  <c r="K33" i="5"/>
  <c r="C32" i="4"/>
  <c r="C31" i="4"/>
  <c r="C30" i="4"/>
  <c r="C29" i="4"/>
  <c r="K35" i="1"/>
  <c r="K18" i="1"/>
  <c r="K17" i="1"/>
  <c r="K15" i="1"/>
  <c r="K23" i="1"/>
  <c r="K24" i="1"/>
  <c r="K33" i="1"/>
  <c r="K7" i="1"/>
  <c r="K8" i="1"/>
  <c r="K34" i="1"/>
  <c r="H37" i="1"/>
  <c r="K26" i="1"/>
  <c r="G23" i="2"/>
  <c r="H23" i="2" s="1"/>
  <c r="E23" i="1" s="1"/>
  <c r="G53" i="2"/>
  <c r="H53" i="2" s="1"/>
  <c r="G51" i="2"/>
  <c r="H51" i="2" s="1"/>
  <c r="G49" i="2"/>
  <c r="H49" i="2" s="1"/>
  <c r="G47" i="2"/>
  <c r="H47" i="2" s="1"/>
  <c r="E11" i="8" s="1"/>
  <c r="G45" i="2"/>
  <c r="H45" i="2" s="1"/>
  <c r="G43" i="2"/>
  <c r="H43" i="2" s="1"/>
  <c r="G41" i="2"/>
  <c r="H41" i="2" s="1"/>
  <c r="G39" i="2"/>
  <c r="H39" i="2" s="1"/>
  <c r="G14" i="2"/>
  <c r="K32" i="1"/>
  <c r="H35" i="11"/>
  <c r="K33" i="11"/>
  <c r="K32" i="11"/>
  <c r="K31" i="11"/>
  <c r="K30" i="11"/>
  <c r="K29" i="11"/>
  <c r="K26" i="11"/>
  <c r="K24" i="11"/>
  <c r="K23" i="11"/>
  <c r="K21" i="11"/>
  <c r="K20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4" i="11"/>
  <c r="H4" i="11"/>
  <c r="H35" i="10"/>
  <c r="K32" i="10"/>
  <c r="K31" i="10"/>
  <c r="K30" i="10"/>
  <c r="K29" i="10"/>
  <c r="K26" i="10"/>
  <c r="K24" i="10"/>
  <c r="K23" i="10"/>
  <c r="K21" i="10"/>
  <c r="K20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4" i="10"/>
  <c r="H4" i="10"/>
  <c r="H35" i="9"/>
  <c r="K33" i="9"/>
  <c r="K32" i="9"/>
  <c r="K31" i="9"/>
  <c r="K30" i="9"/>
  <c r="K29" i="9"/>
  <c r="K26" i="9"/>
  <c r="K24" i="9"/>
  <c r="K23" i="9"/>
  <c r="K21" i="9"/>
  <c r="K20" i="9"/>
  <c r="K18" i="9"/>
  <c r="K17" i="9"/>
  <c r="K16" i="9"/>
  <c r="K15" i="9"/>
  <c r="K14" i="9"/>
  <c r="K13" i="9"/>
  <c r="K12" i="9"/>
  <c r="K11" i="9"/>
  <c r="K10" i="9"/>
  <c r="K9" i="9"/>
  <c r="K8" i="9"/>
  <c r="K7" i="9"/>
  <c r="K4" i="9"/>
  <c r="H4" i="9"/>
  <c r="H35" i="8"/>
  <c r="K33" i="8"/>
  <c r="K32" i="8"/>
  <c r="K31" i="8"/>
  <c r="K30" i="8"/>
  <c r="K29" i="8"/>
  <c r="K26" i="8"/>
  <c r="K24" i="8"/>
  <c r="K23" i="8"/>
  <c r="K21" i="8"/>
  <c r="K20" i="8"/>
  <c r="K18" i="8"/>
  <c r="K17" i="8"/>
  <c r="K16" i="8"/>
  <c r="K15" i="8"/>
  <c r="K14" i="8"/>
  <c r="K13" i="8"/>
  <c r="K12" i="8"/>
  <c r="K11" i="8"/>
  <c r="K10" i="8"/>
  <c r="K9" i="8"/>
  <c r="K8" i="8"/>
  <c r="K7" i="8"/>
  <c r="K4" i="8"/>
  <c r="H4" i="8"/>
  <c r="H35" i="7"/>
  <c r="K33" i="7"/>
  <c r="K32" i="7"/>
  <c r="K31" i="7"/>
  <c r="K30" i="7"/>
  <c r="K29" i="7"/>
  <c r="K26" i="7"/>
  <c r="K24" i="7"/>
  <c r="K23" i="7"/>
  <c r="K21" i="7"/>
  <c r="K20" i="7"/>
  <c r="K18" i="7"/>
  <c r="K17" i="7"/>
  <c r="K16" i="7"/>
  <c r="K15" i="7"/>
  <c r="K14" i="7"/>
  <c r="K13" i="7"/>
  <c r="K12" i="7"/>
  <c r="K11" i="7"/>
  <c r="K10" i="7"/>
  <c r="K9" i="7"/>
  <c r="K8" i="7"/>
  <c r="K7" i="7"/>
  <c r="K4" i="7"/>
  <c r="H4" i="7"/>
  <c r="H35" i="6"/>
  <c r="K33" i="6"/>
  <c r="K32" i="6"/>
  <c r="K31" i="6"/>
  <c r="K30" i="6"/>
  <c r="K29" i="6"/>
  <c r="K26" i="6"/>
  <c r="K24" i="6"/>
  <c r="K23" i="6"/>
  <c r="K21" i="6"/>
  <c r="K20" i="6"/>
  <c r="K18" i="6"/>
  <c r="K17" i="6"/>
  <c r="K16" i="6"/>
  <c r="K15" i="6"/>
  <c r="K14" i="6"/>
  <c r="K13" i="6"/>
  <c r="K12" i="6"/>
  <c r="K11" i="6"/>
  <c r="K10" i="6"/>
  <c r="K9" i="6"/>
  <c r="K8" i="6"/>
  <c r="K7" i="6"/>
  <c r="K4" i="6"/>
  <c r="H4" i="6"/>
  <c r="H35" i="5"/>
  <c r="K32" i="5"/>
  <c r="K31" i="5"/>
  <c r="K30" i="5"/>
  <c r="K29" i="5"/>
  <c r="K26" i="5"/>
  <c r="K24" i="5"/>
  <c r="K23" i="5"/>
  <c r="K21" i="5"/>
  <c r="K20" i="5"/>
  <c r="K18" i="5"/>
  <c r="K17" i="5"/>
  <c r="K16" i="5"/>
  <c r="K15" i="5"/>
  <c r="K14" i="5"/>
  <c r="K13" i="5"/>
  <c r="K12" i="5"/>
  <c r="K11" i="5"/>
  <c r="K10" i="5"/>
  <c r="K9" i="5"/>
  <c r="K8" i="5"/>
  <c r="K7" i="5"/>
  <c r="K4" i="5"/>
  <c r="H4" i="5"/>
  <c r="H35" i="4"/>
  <c r="K33" i="4"/>
  <c r="K32" i="4"/>
  <c r="K31" i="4"/>
  <c r="K30" i="4"/>
  <c r="K29" i="4"/>
  <c r="K26" i="4"/>
  <c r="K24" i="4"/>
  <c r="K23" i="4"/>
  <c r="K21" i="4"/>
  <c r="K20" i="4"/>
  <c r="K18" i="4"/>
  <c r="K17" i="4"/>
  <c r="K16" i="4"/>
  <c r="K15" i="4"/>
  <c r="K14" i="4"/>
  <c r="K13" i="4"/>
  <c r="K12" i="4"/>
  <c r="K11" i="4"/>
  <c r="K10" i="4"/>
  <c r="K9" i="4"/>
  <c r="K8" i="4"/>
  <c r="K7" i="4"/>
  <c r="K4" i="4"/>
  <c r="H4" i="4"/>
  <c r="C32" i="1"/>
  <c r="C31" i="1"/>
  <c r="K31" i="1"/>
  <c r="K30" i="1"/>
  <c r="K29" i="1"/>
  <c r="K21" i="1"/>
  <c r="K20" i="1"/>
  <c r="K16" i="1"/>
  <c r="K10" i="1"/>
  <c r="K11" i="1"/>
  <c r="K12" i="1"/>
  <c r="K13" i="1"/>
  <c r="K14" i="1"/>
  <c r="K9" i="1"/>
  <c r="K4" i="1"/>
  <c r="H4" i="1"/>
  <c r="E11" i="11" l="1"/>
  <c r="E23" i="11"/>
  <c r="J35" i="11"/>
  <c r="J36" i="11" s="1"/>
  <c r="E23" i="10"/>
  <c r="E11" i="10"/>
  <c r="J35" i="10"/>
  <c r="J36" i="10" s="1"/>
  <c r="E11" i="9"/>
  <c r="E23" i="9"/>
  <c r="J35" i="9"/>
  <c r="J36" i="9" s="1"/>
  <c r="E23" i="8"/>
  <c r="J35" i="8"/>
  <c r="J36" i="8" s="1"/>
  <c r="E23" i="7"/>
  <c r="E11" i="7"/>
  <c r="J35" i="7"/>
  <c r="J36" i="7" s="1"/>
  <c r="E23" i="6"/>
  <c r="E11" i="6"/>
  <c r="J35" i="6"/>
  <c r="J36" i="6" s="1"/>
  <c r="J35" i="5"/>
  <c r="J36" i="5" s="1"/>
  <c r="E11" i="5"/>
  <c r="E23" i="5"/>
  <c r="J37" i="1"/>
  <c r="J38" i="1" s="1"/>
  <c r="E11" i="1"/>
  <c r="J35" i="4"/>
  <c r="J36" i="4" s="1"/>
  <c r="E11" i="4"/>
  <c r="E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967057C7-3A48-4CF8-8368-4DC6F4EE8EDF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9F2B8BE5-C96F-47D2-9CF3-7C9CA5A810B7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1B9ADDC5-CBCC-4584-8AEF-C02B77806C88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0E0CE564-FD2D-438F-8A80-2E6B605D7F50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5D109A33-21FD-4CA6-9722-C80396AB8AEC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4A7C8D19-1587-427F-9DC0-27AFC1BD3178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95ACBAE8-0D80-4AE7-8CE5-20BA6B271BD6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DSC-G5</author>
  </authors>
  <commentList>
    <comment ref="K4" authorId="0" shapeId="0" xr:uid="{4FFC610D-1E6E-4FC8-8EE0-49C0D0C6A6A2}">
      <text>
        <r>
          <rPr>
            <sz val="9"/>
            <color indexed="81"/>
            <rFont val="Tahoma"/>
            <family val="2"/>
            <charset val="238"/>
          </rPr>
          <t xml:space="preserve">Riasztóközpont corbus terhelésbe be kell számolni
</t>
        </r>
      </text>
    </comment>
  </commentList>
</comments>
</file>

<file path=xl/sharedStrings.xml><?xml version="1.0" encoding="utf-8"?>
<sst xmlns="http://schemas.openxmlformats.org/spreadsheetml/2006/main" count="725" uniqueCount="146">
  <si>
    <t>DSC NEO tápegység terhelés és akkumulátor kapacitás számolás</t>
  </si>
  <si>
    <t>Központ :</t>
  </si>
  <si>
    <t>Terhelés</t>
  </si>
  <si>
    <t>Aku tölt áram</t>
  </si>
  <si>
    <t>Terhelés mA</t>
  </si>
  <si>
    <t>HS2LCD</t>
  </si>
  <si>
    <t xml:space="preserve">Összes fogy: </t>
  </si>
  <si>
    <t>Db</t>
  </si>
  <si>
    <t>HS2ICN</t>
  </si>
  <si>
    <t>HS2LED</t>
  </si>
  <si>
    <t>HS2LCDP</t>
  </si>
  <si>
    <t>HS2LCDRF8X</t>
  </si>
  <si>
    <t>HS2LCDRFP8X</t>
  </si>
  <si>
    <t>HS2ICNRF8X</t>
  </si>
  <si>
    <t>HS2ICNRFP8X</t>
  </si>
  <si>
    <t>HS2TCHP</t>
  </si>
  <si>
    <t>Bővítő modulok</t>
  </si>
  <si>
    <t>Billentyűzetek</t>
  </si>
  <si>
    <t>HSM2108</t>
  </si>
  <si>
    <t>Típus</t>
  </si>
  <si>
    <t>Megjegyzés:</t>
  </si>
  <si>
    <t>HSM2208</t>
  </si>
  <si>
    <t>Max aux terhelés</t>
  </si>
  <si>
    <t>max 2108</t>
  </si>
  <si>
    <t>max bill.</t>
  </si>
  <si>
    <t>max 2208</t>
  </si>
  <si>
    <t>max 2204</t>
  </si>
  <si>
    <t>max 2300</t>
  </si>
  <si>
    <t>max</t>
  </si>
  <si>
    <t>HSM2HOST8</t>
  </si>
  <si>
    <t>Corbus terhelés</t>
  </si>
  <si>
    <t>HSM2204</t>
  </si>
  <si>
    <t>HSM2300</t>
  </si>
  <si>
    <t>Aux terhelés</t>
  </si>
  <si>
    <t>PGM1</t>
  </si>
  <si>
    <t>PGM2</t>
  </si>
  <si>
    <t>PGM3</t>
  </si>
  <si>
    <t>PGM4</t>
  </si>
  <si>
    <t>max terhelés</t>
  </si>
  <si>
    <t>maximum 50 mA</t>
  </si>
  <si>
    <t>maximum 300 mA</t>
  </si>
  <si>
    <t>Összes terhelés</t>
  </si>
  <si>
    <t>Akkumulátor Ah</t>
  </si>
  <si>
    <t>Ah</t>
  </si>
  <si>
    <t>Db:</t>
  </si>
  <si>
    <t>Össz kapacitás</t>
  </si>
  <si>
    <t>Központ akkumulátor:</t>
  </si>
  <si>
    <t>TL280, TL2803G; TL2080</t>
  </si>
  <si>
    <t>Készenléti idő:</t>
  </si>
  <si>
    <t>mA</t>
  </si>
  <si>
    <t>Óra</t>
  </si>
  <si>
    <t>Akkumulátor db</t>
  </si>
  <si>
    <t>HSM2208 AUX kimenet terhelése</t>
  </si>
  <si>
    <t>HSM2108 AUX kimenet terhelése</t>
  </si>
  <si>
    <t>Válasszon kp típust:</t>
  </si>
  <si>
    <t>áramot:</t>
  </si>
  <si>
    <t>akkumulátor típusát:</t>
  </si>
  <si>
    <t>számát:</t>
  </si>
  <si>
    <t xml:space="preserve">max </t>
  </si>
  <si>
    <t>PGM terhelés</t>
  </si>
  <si>
    <t>max 1</t>
  </si>
  <si>
    <t>DSC NEO segédtápegység terhelés és akkumulátor kapacitás számolás</t>
  </si>
  <si>
    <t>Válasszon tápegység típust:</t>
  </si>
  <si>
    <t>Tápegység :</t>
  </si>
  <si>
    <t>HSM2108 modulok max száma:</t>
  </si>
  <si>
    <t>HSM2208 modulok max száma:</t>
  </si>
  <si>
    <t xml:space="preserve">Max 1 db </t>
  </si>
  <si>
    <t>HSM2204 modulok max száma:</t>
  </si>
  <si>
    <t>HSM2300 modulok max száma:</t>
  </si>
  <si>
    <t>maximális száma:</t>
  </si>
  <si>
    <t>db</t>
  </si>
  <si>
    <t>HS</t>
  </si>
  <si>
    <t>1. segédtápegység</t>
  </si>
  <si>
    <t>Össz kapacitás:</t>
  </si>
  <si>
    <t>8. segédtápegység</t>
  </si>
  <si>
    <t>7. segédtápegység</t>
  </si>
  <si>
    <t>6. segédtápegység</t>
  </si>
  <si>
    <t>5. segédtápegység</t>
  </si>
  <si>
    <t>4. segédtápegység</t>
  </si>
  <si>
    <t>3. segédtápegység</t>
  </si>
  <si>
    <t>2. segédtápegység</t>
  </si>
  <si>
    <t xml:space="preserve">HSM2Host8 </t>
  </si>
  <si>
    <t xml:space="preserve">az egész rendszerben </t>
  </si>
  <si>
    <t xml:space="preserve">RF billenytűzet + HOST modul  </t>
  </si>
  <si>
    <t xml:space="preserve">HOST max 1 db </t>
  </si>
  <si>
    <t>RF billentyűzet és</t>
  </si>
  <si>
    <t>s1</t>
  </si>
  <si>
    <t>s2</t>
  </si>
  <si>
    <t>s3</t>
  </si>
  <si>
    <t>s4</t>
  </si>
  <si>
    <t>s5</t>
  </si>
  <si>
    <t>s6</t>
  </si>
  <si>
    <t>s7</t>
  </si>
  <si>
    <t>s8</t>
  </si>
  <si>
    <t>HSM</t>
  </si>
  <si>
    <t>kp</t>
  </si>
  <si>
    <t xml:space="preserve">A rózsaszín cellában piros betűk figyelmeztetést jelentenek. Túlterhelt központ, túl sok modul, stb. </t>
  </si>
  <si>
    <t>Akkumulátor töltő áram (mA):</t>
  </si>
  <si>
    <t>Válasszon akkumulátor töltő</t>
  </si>
  <si>
    <t>A zöld cellában zöld betűk megfelelő értéket jelentenek.</t>
  </si>
  <si>
    <t>Válassza ki a központ</t>
  </si>
  <si>
    <t xml:space="preserve">Válassza ki az akkumulátorok </t>
  </si>
  <si>
    <t xml:space="preserve">HSM2208 Aux kimenetre csatlakoztatott eszközök össz áramfelvétele max 200mA </t>
  </si>
  <si>
    <t xml:space="preserve">HSM2108 Aux kimenetre csatlakoztatott eszközök össz áramfelvétele max 100mA </t>
  </si>
  <si>
    <t>Billentyűzet PGM-re csatlakoztatott eszközök össz áramfelvétele 50 mA/billentyűzet</t>
  </si>
  <si>
    <t>Billentyűzet PGM-hez csatlakoztatott eszköz:</t>
  </si>
  <si>
    <t>Maximum központ terhelés (mA):</t>
  </si>
  <si>
    <t xml:space="preserve">3. Írja be a központpanelre csatlakoztatott zónabővítők és kisáramú PGM bővítőmodulok számát, és a modulok "AUX" kimenetére csatlakoztatott eszközök fogyasztását!  A segédtápegységekre csatlakoztatott modulokat a segédtápegységek fülön állítsa be! </t>
  </si>
  <si>
    <t>4. Állítsa be, hogy van-e a központpanelra csatlakoztatott HOST modul!</t>
  </si>
  <si>
    <t>6. Írja be a központpanel PGM kimenetére csatlakoztatott eszközök és az egyéb eszközök fogyasztását! A segédtápegységekre csatlakoztatott modulok és egyéb eszközök fogyasztását a segédtápegységek fülön állítsa be!</t>
  </si>
  <si>
    <r>
      <t xml:space="preserve">2. Írja be a </t>
    </r>
    <r>
      <rPr>
        <u/>
        <sz val="14"/>
        <color theme="1"/>
        <rFont val="Calibri"/>
        <family val="2"/>
        <charset val="238"/>
        <scheme val="minor"/>
      </rPr>
      <t>központpanelre csatlakoztatott</t>
    </r>
    <r>
      <rPr>
        <sz val="14"/>
        <color theme="1"/>
        <rFont val="Calibri"/>
        <family val="2"/>
        <charset val="238"/>
        <scheme val="minor"/>
      </rPr>
      <t xml:space="preserve"> billentyűzetek számát és a billentyűzet PGM-re csatlakoztatott eszközök fogyasztását! A segédtápegységekre csatlakoztatott billentyűzeteket a segédtápegységek fülön állítsa be!</t>
    </r>
  </si>
  <si>
    <t>Maximum aux  terhelés (mA):</t>
  </si>
  <si>
    <t>Billentyűzet PGM-hez csatlakoztatott eszköz terhelése:</t>
  </si>
  <si>
    <t>A narancssárga cellában válasszon eszköz típust, vagy beállítási értéket!</t>
  </si>
  <si>
    <t>4. Állítsa be, hogy van-e a segédtápra csatlakoztatott HOST modul!</t>
  </si>
  <si>
    <t>5. Írja be a segédtápra csatlakoztatott segédtápegységek számát és a modulok PGM kimenetére csatlakoztatott eszközök fogyasztását! A központpanelre csatlakoztatott modulokat a központ fülön állítsa be!</t>
  </si>
  <si>
    <t>7. Vállassza ki a segédtápra csatlakoztatott akkumulátorok kapacitását és számát! 7 Ah felett nagy áramú töltést kell beállítani.</t>
  </si>
  <si>
    <t>Kommunikátor</t>
  </si>
  <si>
    <t>A fehér cellába írja be, vagy válassza ki az eszközök számát vagy fogyasztását!</t>
  </si>
  <si>
    <t xml:space="preserve">Fogyasztás mA: </t>
  </si>
  <si>
    <t>Fogyasztás mA:</t>
  </si>
  <si>
    <t>Akkumulátor  töltő áram (mA):</t>
  </si>
  <si>
    <t>Bell+</t>
  </si>
  <si>
    <t>maximum 700mA</t>
  </si>
  <si>
    <t>Összes aux terhelés</t>
  </si>
  <si>
    <t>Aux +</t>
  </si>
  <si>
    <t>Egyéb eszközök áramfelvétele</t>
  </si>
  <si>
    <t>Az AUX + tápkimenet terhelése. A maximális terhelhetőség az akkumulátor töltő áram beállításától (E4) függ!</t>
  </si>
  <si>
    <t>maximális száma</t>
  </si>
  <si>
    <t>6. Írja be a segédtáp PGM kimenetére csatlakoztatott eszközök és az egyéb eszközök fogyasztását! Csak a HSM2204 modulnál!</t>
  </si>
  <si>
    <r>
      <t xml:space="preserve">3. Írja be a </t>
    </r>
    <r>
      <rPr>
        <u/>
        <sz val="14"/>
        <color theme="1"/>
        <rFont val="Calibri"/>
        <family val="2"/>
        <charset val="238"/>
        <scheme val="minor"/>
      </rPr>
      <t>segédtápegységre csatlakoztatott</t>
    </r>
    <r>
      <rPr>
        <sz val="14"/>
        <color theme="1"/>
        <rFont val="Calibri"/>
        <family val="2"/>
        <charset val="238"/>
        <scheme val="minor"/>
      </rPr>
      <t xml:space="preserve"> zónabővítők és kisáramú PGM bővítőmodulok számát és a modulok "AUX" kimenetére csatlakoztatott eszközök fogyasztását! A központpanelre csatlakoztatott modulokat a központ fülön állítsa be! </t>
    </r>
  </si>
  <si>
    <t>5. Írja be a segédtápegységre csatlakoztatott segédtápegységek számát és a modulok PGM kimenetére csatlakoztatott eszközök fogyasztását! A központpanelre csatlakoztatott modulokat a központ fülön állítsa be!</t>
  </si>
  <si>
    <t>7. Válassza ki a segédtápegységre csatlakoztatott akkumulátorok kapacitását és számát! 7 Ah felett nagy áramú töltést kell beállítani (A [982] szekció alszekcióiban) Figyelem! A táblázat nem számol az akkummulátor kapacitás csökkenésével és a visszatöltési idővel.</t>
  </si>
  <si>
    <t>7. Válassza ki a központpanelre csatlakoztatott akkumulátorok kapacitását és számát! 7 Ah felett nagy áramú töltést kell beállítani ([982] [000] opció 1 BE -&gt; Nagyáramú akkumulátor tölté). Figyelem! A táblázat nem számol az akkummulátor kapacitás csökkenésével és a visszatöltési idővel.</t>
  </si>
  <si>
    <t>1. Válassza ki a NEO központ típusát és a beállított akkumulátor töltő áramot! (A [982] szekció [000] opció 1 BE -&gt; Nagyáramú akkumulátor töltés; opció 1 KI -&gt; Normál akkumulátor töltés)</t>
  </si>
  <si>
    <t>maximum 700 mA</t>
  </si>
  <si>
    <t>O2 maximum 700 mA</t>
  </si>
  <si>
    <t>O3 maximum 700 mA</t>
  </si>
  <si>
    <t>O4 maximum 700 mA</t>
  </si>
  <si>
    <t>O1 maximum 700 mA (felügyelt kimenet 1 kOhm)</t>
  </si>
  <si>
    <r>
      <t xml:space="preserve">2. Írja be a </t>
    </r>
    <r>
      <rPr>
        <u/>
        <sz val="14"/>
        <color theme="1"/>
        <rFont val="Calibri"/>
        <family val="2"/>
        <charset val="238"/>
        <scheme val="minor"/>
      </rPr>
      <t>segédtápegységre csatlakoztatott</t>
    </r>
    <r>
      <rPr>
        <sz val="14"/>
        <color theme="1"/>
        <rFont val="Calibri"/>
        <family val="2"/>
        <charset val="238"/>
        <scheme val="minor"/>
      </rPr>
      <t xml:space="preserve"> billentyűzetek számát és a billentyűzet PGM-re csatlakoztatott eszközök fogyasztását! A központra csatlakoztatott billentyűzeteket a központ fülön állítsa be! Ha a billentyűzet, vagy a modul a corbus RED - BLACK csatlakozóra van kötve akkor az a központot terheli!</t>
    </r>
  </si>
  <si>
    <t>1. Válassza ki a segédtáp típusát és a beállított akkumulátor töltő áramot! (A [982] szekció alszekcióiban). Először a HSM2204 modulokat adja meg. A modul fogyasztását (40 mA) az előtte lévő központ, vagy modul corbus terhelésébe bele kell számolni.</t>
  </si>
  <si>
    <t>AUX-ra kötött eszközök fogyasztása</t>
  </si>
  <si>
    <t>maximum 700 mA (felügyelt kimenet 1 kOhm)</t>
  </si>
  <si>
    <t>A BELL+ terhelés az AUX terhelésbe nem számít bele, de a készenléti időbe igen</t>
  </si>
  <si>
    <t>5. Írja be a központpanelre csatlakoztatott segédtápegységek számát.  A segédtápegységekre csatlakoztatott modulokat és a segédtápegységek PGM kimenetére kötött eszközök fogyasztását a segédtápegységek fülön állítsa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</si>
</sst>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9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/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0" xfId="0" applyFill="1"/>
    <xf numFmtId="0" fontId="0" fillId="4" borderId="8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5" borderId="7" xfId="0" applyFill="1" applyBorder="1"/>
    <xf numFmtId="0" fontId="0" fillId="5" borderId="0" xfId="0" applyFill="1"/>
    <xf numFmtId="0" fontId="0" fillId="5" borderId="11" xfId="0" applyFill="1" applyBorder="1"/>
    <xf numFmtId="0" fontId="0" fillId="5" borderId="12" xfId="0" applyFill="1" applyBorder="1"/>
    <xf numFmtId="0" fontId="0" fillId="5" borderId="9" xfId="0" applyFill="1" applyBorder="1"/>
    <xf numFmtId="0" fontId="0" fillId="5" borderId="1" xfId="0" applyFill="1" applyBorder="1"/>
    <xf numFmtId="2" fontId="0" fillId="5" borderId="9" xfId="0" applyNumberFormat="1" applyFill="1" applyBorder="1"/>
    <xf numFmtId="0" fontId="0" fillId="5" borderId="10" xfId="0" applyFill="1" applyBorder="1"/>
    <xf numFmtId="0" fontId="0" fillId="5" borderId="0" xfId="0" applyFill="1" applyAlignment="1">
      <alignment horizontal="right"/>
    </xf>
    <xf numFmtId="0" fontId="0" fillId="5" borderId="8" xfId="0" applyFill="1" applyBorder="1"/>
    <xf numFmtId="0" fontId="0" fillId="4" borderId="13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4" xfId="0" applyFill="1" applyBorder="1"/>
    <xf numFmtId="0" fontId="0" fillId="4" borderId="21" xfId="0" applyFill="1" applyBorder="1"/>
    <xf numFmtId="0" fontId="0" fillId="4" borderId="22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17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16" xfId="0" applyFill="1" applyBorder="1" applyAlignment="1">
      <alignment wrapText="1"/>
    </xf>
    <xf numFmtId="0" fontId="0" fillId="4" borderId="37" xfId="0" applyFill="1" applyBorder="1" applyAlignment="1">
      <alignment horizontal="center" vertical="center"/>
    </xf>
    <xf numFmtId="0" fontId="0" fillId="4" borderId="17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2" fillId="4" borderId="23" xfId="0" applyFont="1" applyFill="1" applyBorder="1"/>
    <xf numFmtId="0" fontId="2" fillId="4" borderId="3" xfId="0" applyFont="1" applyFill="1" applyBorder="1"/>
    <xf numFmtId="0" fontId="2" fillId="3" borderId="0" xfId="0" applyFont="1" applyFill="1"/>
    <xf numFmtId="0" fontId="0" fillId="3" borderId="17" xfId="0" applyFill="1" applyBorder="1"/>
    <xf numFmtId="0" fontId="0" fillId="3" borderId="29" xfId="0" applyFill="1" applyBorder="1"/>
    <xf numFmtId="0" fontId="0" fillId="3" borderId="18" xfId="0" applyFill="1" applyBorder="1"/>
    <xf numFmtId="0" fontId="0" fillId="3" borderId="38" xfId="0" applyFill="1" applyBorder="1"/>
    <xf numFmtId="0" fontId="2" fillId="4" borderId="21" xfId="0" applyFont="1" applyFill="1" applyBorder="1"/>
    <xf numFmtId="0" fontId="0" fillId="3" borderId="35" xfId="0" applyFill="1" applyBorder="1"/>
    <xf numFmtId="0" fontId="0" fillId="3" borderId="39" xfId="0" applyFill="1" applyBorder="1"/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7" borderId="5" xfId="0" applyFill="1" applyBorder="1"/>
    <xf numFmtId="0" fontId="0" fillId="7" borderId="21" xfId="0" applyFill="1" applyBorder="1"/>
    <xf numFmtId="0" fontId="0" fillId="7" borderId="3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20" xfId="0" applyFill="1" applyBorder="1"/>
    <xf numFmtId="0" fontId="0" fillId="7" borderId="0" xfId="0" applyFill="1"/>
    <xf numFmtId="0" fontId="0" fillId="7" borderId="8" xfId="0" applyFill="1" applyBorder="1"/>
    <xf numFmtId="0" fontId="0" fillId="7" borderId="14" xfId="0" applyFill="1" applyBorder="1"/>
    <xf numFmtId="0" fontId="0" fillId="7" borderId="9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40" xfId="0" applyFill="1" applyBorder="1"/>
    <xf numFmtId="0" fontId="0" fillId="7" borderId="2" xfId="0" applyFill="1" applyBorder="1"/>
    <xf numFmtId="0" fontId="0" fillId="7" borderId="12" xfId="0" applyFill="1" applyBorder="1"/>
    <xf numFmtId="0" fontId="5" fillId="7" borderId="12" xfId="0" applyFont="1" applyFill="1" applyBorder="1" applyAlignment="1">
      <alignment vertical="center" wrapText="1"/>
    </xf>
    <xf numFmtId="0" fontId="0" fillId="8" borderId="5" xfId="0" applyFill="1" applyBorder="1"/>
    <xf numFmtId="0" fontId="2" fillId="8" borderId="3" xfId="0" applyFont="1" applyFill="1" applyBorder="1"/>
    <xf numFmtId="0" fontId="0" fillId="8" borderId="3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0" xfId="0" applyFill="1"/>
    <xf numFmtId="0" fontId="0" fillId="8" borderId="8" xfId="0" applyFill="1" applyBorder="1"/>
    <xf numFmtId="0" fontId="0" fillId="8" borderId="9" xfId="0" applyFill="1" applyBorder="1"/>
    <xf numFmtId="0" fontId="0" fillId="8" borderId="1" xfId="0" applyFill="1" applyBorder="1"/>
    <xf numFmtId="0" fontId="0" fillId="8" borderId="10" xfId="0" applyFill="1" applyBorder="1"/>
    <xf numFmtId="0" fontId="0" fillId="0" borderId="1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Protection="1">
      <protection locked="0"/>
    </xf>
    <xf numFmtId="0" fontId="0" fillId="7" borderId="16" xfId="0" applyFill="1" applyBorder="1" applyAlignment="1">
      <alignment wrapText="1"/>
    </xf>
    <xf numFmtId="0" fontId="0" fillId="9" borderId="5" xfId="0" applyFill="1" applyBorder="1"/>
    <xf numFmtId="0" fontId="0" fillId="9" borderId="7" xfId="0" applyFill="1" applyBorder="1"/>
    <xf numFmtId="0" fontId="0" fillId="9" borderId="9" xfId="0" applyFill="1" applyBorder="1"/>
    <xf numFmtId="0" fontId="0" fillId="2" borderId="5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0" fillId="7" borderId="44" xfId="0" applyFill="1" applyBorder="1" applyAlignment="1">
      <alignment wrapText="1"/>
    </xf>
    <xf numFmtId="0" fontId="0" fillId="7" borderId="45" xfId="0" applyFill="1" applyBorder="1"/>
    <xf numFmtId="0" fontId="0" fillId="7" borderId="46" xfId="0" applyFill="1" applyBorder="1"/>
    <xf numFmtId="0" fontId="0" fillId="0" borderId="9" xfId="0" applyBorder="1" applyAlignment="1">
      <alignment wrapText="1"/>
    </xf>
    <xf numFmtId="2" fontId="0" fillId="0" borderId="10" xfId="0" applyNumberFormat="1" applyBorder="1"/>
    <xf numFmtId="0" fontId="0" fillId="4" borderId="47" xfId="0" applyFill="1" applyBorder="1"/>
    <xf numFmtId="0" fontId="3" fillId="2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0" fillId="5" borderId="0" xfId="0" applyFill="1" applyBorder="1"/>
    <xf numFmtId="0" fontId="5" fillId="8" borderId="8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20" xfId="0" applyBorder="1" applyProtection="1">
      <protection locked="0"/>
    </xf>
    <xf numFmtId="0" fontId="0" fillId="0" borderId="0" xfId="0" applyFill="1"/>
    <xf numFmtId="0" fontId="0" fillId="0" borderId="2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Fill="1" applyBorder="1"/>
    <xf numFmtId="0" fontId="0" fillId="3" borderId="16" xfId="0" applyFill="1" applyBorder="1"/>
    <xf numFmtId="0" fontId="0" fillId="0" borderId="40" xfId="0" applyBorder="1" applyProtection="1">
      <protection locked="0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11" borderId="1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2" borderId="6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5" fillId="7" borderId="6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2" fontId="0" fillId="7" borderId="3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2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4" borderId="27" xfId="0" applyFill="1" applyBorder="1" applyAlignment="1">
      <alignment horizontal="center"/>
    </xf>
  </cellXfs>
  <cellStyles count="1">
    <cellStyle name="Normál" xfId="0" builtinId="0"/>
  </cellStyles>
  <dxfs count="3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308262</xdr:colOff>
      <xdr:row>1</xdr:row>
      <xdr:rowOff>435348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BE91FC4-122C-491A-87FC-3C8F44A3B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3380" cy="930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362622</xdr:colOff>
      <xdr:row>1</xdr:row>
      <xdr:rowOff>477089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4C72B24-051F-4ABC-B0B1-D20AC0F0C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969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382176</xdr:colOff>
      <xdr:row>1</xdr:row>
      <xdr:rowOff>478267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F401474-30F3-A340-E4ED-E37E2727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4882" cy="974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376685</xdr:colOff>
      <xdr:row>1</xdr:row>
      <xdr:rowOff>478267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1714DD-3D44-4EBE-9107-3DB8F74DE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8692" cy="978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361669</xdr:colOff>
      <xdr:row>1</xdr:row>
      <xdr:rowOff>474457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B64BB6C-761D-43A4-8B7A-D67B767A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269" cy="9792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365479</xdr:colOff>
      <xdr:row>1</xdr:row>
      <xdr:rowOff>478267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62D9F30-B36B-4FC8-95F5-46C598559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079" cy="9830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365479</xdr:colOff>
      <xdr:row>1</xdr:row>
      <xdr:rowOff>478267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D030785-D171-4AEB-8540-89DB017F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079" cy="9830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365479</xdr:colOff>
      <xdr:row>1</xdr:row>
      <xdr:rowOff>478267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975EC665-8068-4632-A1B7-1E6820054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079" cy="9830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365479</xdr:colOff>
      <xdr:row>1</xdr:row>
      <xdr:rowOff>478267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4C9080A-43D7-4B4D-A5F7-A03BC1F56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079" cy="983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075B-C968-4435-91DA-97DD9798A134}">
  <sheetPr codeName="Munka1"/>
  <dimension ref="A1:OQ77"/>
  <sheetViews>
    <sheetView tabSelected="1" zoomScale="85" zoomScaleNormal="85" workbookViewId="0">
      <selection activeCell="I26" sqref="I26"/>
    </sheetView>
  </sheetViews>
  <sheetFormatPr defaultRowHeight="15" x14ac:dyDescent="0.25"/>
  <cols>
    <col min="2" max="2" width="20.140625" customWidth="1"/>
    <col min="3" max="3" width="20.855468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55" t="s">
        <v>0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407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74" t="s">
        <v>118</v>
      </c>
      <c r="I2" s="175"/>
      <c r="J2" s="175"/>
      <c r="K2" s="176"/>
      <c r="L2" s="179" t="s">
        <v>99</v>
      </c>
      <c r="M2" s="180"/>
    </row>
    <row r="3" spans="1:407" ht="15.75" thickBot="1" x14ac:dyDescent="0.3">
      <c r="A3" s="7"/>
      <c r="B3" s="83" t="s">
        <v>54</v>
      </c>
      <c r="C3" s="9"/>
      <c r="D3" s="84" t="s">
        <v>98</v>
      </c>
      <c r="E3" s="83" t="s">
        <v>55</v>
      </c>
      <c r="F3" s="8"/>
      <c r="G3" s="8"/>
      <c r="H3" s="8"/>
      <c r="I3" s="8" t="s">
        <v>119</v>
      </c>
      <c r="J3" s="8" t="s">
        <v>7</v>
      </c>
      <c r="K3" s="10" t="s">
        <v>6</v>
      </c>
      <c r="L3" s="130"/>
      <c r="M3" s="163" t="s">
        <v>134</v>
      </c>
    </row>
    <row r="4" spans="1:407" s="1" customFormat="1" ht="47.25" customHeight="1" thickBot="1" x14ac:dyDescent="0.55000000000000004">
      <c r="A4" s="11"/>
      <c r="B4" s="141" t="s">
        <v>71</v>
      </c>
      <c r="C4" s="82">
        <v>2128</v>
      </c>
      <c r="D4" s="12" t="s">
        <v>97</v>
      </c>
      <c r="E4" s="82">
        <v>700</v>
      </c>
      <c r="F4" s="12"/>
      <c r="G4" s="142" t="s">
        <v>106</v>
      </c>
      <c r="H4" s="12">
        <f>IF(E4=700,Segédtáblázat!D3,Segédtáblázat!C4)</f>
        <v>500</v>
      </c>
      <c r="I4" s="12">
        <v>85</v>
      </c>
      <c r="J4" s="12">
        <v>1</v>
      </c>
      <c r="K4" s="13">
        <f>I4*J4</f>
        <v>85</v>
      </c>
      <c r="L4" s="7"/>
      <c r="M4" s="16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19"/>
      <c r="B5" s="73" t="s">
        <v>30</v>
      </c>
      <c r="C5" s="20"/>
      <c r="D5" s="20"/>
      <c r="E5" s="20"/>
      <c r="F5" s="20"/>
      <c r="G5" s="20"/>
      <c r="H5" s="20"/>
      <c r="I5" s="20"/>
      <c r="J5" s="20"/>
      <c r="K5" s="21"/>
      <c r="L5" s="19"/>
      <c r="M5" s="21"/>
    </row>
    <row r="6" spans="1:407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23"/>
      <c r="K6" s="27"/>
      <c r="L6" s="22"/>
      <c r="M6" s="24"/>
    </row>
    <row r="7" spans="1:407" s="2" customFormat="1" ht="15" customHeight="1" x14ac:dyDescent="0.25">
      <c r="A7" s="93"/>
      <c r="B7" s="94" t="s">
        <v>17</v>
      </c>
      <c r="C7" s="95" t="s">
        <v>5</v>
      </c>
      <c r="D7" s="95"/>
      <c r="E7" s="95"/>
      <c r="F7" s="95"/>
      <c r="G7" s="95"/>
      <c r="H7" s="95"/>
      <c r="I7" s="95">
        <v>105</v>
      </c>
      <c r="J7" s="122">
        <v>0</v>
      </c>
      <c r="K7" s="96">
        <f>I7*J7</f>
        <v>0</v>
      </c>
      <c r="L7" s="95"/>
      <c r="M7" s="166" t="s">
        <v>110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97"/>
      <c r="B8" s="98" t="s">
        <v>128</v>
      </c>
      <c r="C8" s="99" t="s">
        <v>8</v>
      </c>
      <c r="D8" s="99"/>
      <c r="E8" s="99"/>
      <c r="F8" s="99"/>
      <c r="G8" s="99"/>
      <c r="H8" s="99"/>
      <c r="I8" s="99">
        <v>105</v>
      </c>
      <c r="J8" s="123">
        <v>0</v>
      </c>
      <c r="K8" s="100">
        <f>I8*J8</f>
        <v>0</v>
      </c>
      <c r="L8" s="99"/>
      <c r="M8" s="167"/>
    </row>
    <row r="9" spans="1:407" ht="15" customHeight="1" x14ac:dyDescent="0.25">
      <c r="A9" s="97"/>
      <c r="B9" s="101">
        <f>(IF(C4=2016,"8",IF(C4=2032,"8",IF(C4=2064,"8",IF(C4=2128,"16"))))-SUM(J7:J15))-SUM(Segédtáp1!J7:J15)-SUM(Segédtáp2!J7:J15)-SUM(Segédtáp3!J7:J15)-SUM(Segédtáp4!J7:J15)-SUM(Segédtáp5!J7:J15)-SUM(Segédtáp6!J7:J15)-SUM(Segédtáp7!J7:J15)-SUM(Segédtáp8!J7:J15)</f>
        <v>16</v>
      </c>
      <c r="C9" s="99" t="s">
        <v>9</v>
      </c>
      <c r="D9" s="99"/>
      <c r="E9" s="99"/>
      <c r="F9" s="99"/>
      <c r="G9" s="99"/>
      <c r="H9" s="99"/>
      <c r="I9" s="99">
        <v>105</v>
      </c>
      <c r="J9" s="123">
        <v>0</v>
      </c>
      <c r="K9" s="100">
        <f>I9*J9</f>
        <v>0</v>
      </c>
      <c r="L9" s="99"/>
      <c r="M9" s="167"/>
    </row>
    <row r="10" spans="1:407" ht="15" customHeight="1" thickBot="1" x14ac:dyDescent="0.3">
      <c r="A10" s="97"/>
      <c r="B10" s="99"/>
      <c r="C10" s="99" t="s">
        <v>10</v>
      </c>
      <c r="D10" s="99"/>
      <c r="E10" s="99"/>
      <c r="F10" s="99"/>
      <c r="G10" s="99"/>
      <c r="H10" s="99"/>
      <c r="I10" s="99">
        <v>105</v>
      </c>
      <c r="J10" s="121">
        <v>0</v>
      </c>
      <c r="K10" s="100">
        <f t="shared" ref="K10:K17" si="0">I10*J10</f>
        <v>0</v>
      </c>
      <c r="L10" s="99"/>
      <c r="M10" s="167"/>
    </row>
    <row r="11" spans="1:407" ht="15" customHeight="1" x14ac:dyDescent="0.25">
      <c r="A11" s="97"/>
      <c r="B11" s="134" t="s">
        <v>85</v>
      </c>
      <c r="C11" s="95" t="s">
        <v>11</v>
      </c>
      <c r="D11" s="95"/>
      <c r="E11" s="172" t="str">
        <f>Segédtáblázat!H23</f>
        <v/>
      </c>
      <c r="F11" s="172"/>
      <c r="G11" s="172"/>
      <c r="H11" s="95"/>
      <c r="I11" s="95">
        <v>105</v>
      </c>
      <c r="J11" s="125">
        <v>0</v>
      </c>
      <c r="K11" s="96">
        <f t="shared" si="0"/>
        <v>0</v>
      </c>
      <c r="L11" s="99"/>
      <c r="M11" s="167"/>
    </row>
    <row r="12" spans="1:407" ht="15" customHeight="1" x14ac:dyDescent="0.25">
      <c r="A12" s="97"/>
      <c r="B12" s="135" t="s">
        <v>84</v>
      </c>
      <c r="C12" s="99" t="s">
        <v>12</v>
      </c>
      <c r="D12" s="99"/>
      <c r="E12" s="99"/>
      <c r="F12" s="99"/>
      <c r="G12" s="99"/>
      <c r="H12" s="99"/>
      <c r="I12" s="99">
        <v>105</v>
      </c>
      <c r="J12" s="125">
        <v>0</v>
      </c>
      <c r="K12" s="100">
        <f t="shared" si="0"/>
        <v>0</v>
      </c>
      <c r="L12" s="99"/>
      <c r="M12" s="167"/>
    </row>
    <row r="13" spans="1:407" ht="15" customHeight="1" x14ac:dyDescent="0.25">
      <c r="A13" s="97"/>
      <c r="B13" s="135" t="s">
        <v>82</v>
      </c>
      <c r="C13" s="99" t="s">
        <v>13</v>
      </c>
      <c r="D13" s="99"/>
      <c r="E13" s="99"/>
      <c r="F13" s="99"/>
      <c r="G13" s="99"/>
      <c r="H13" s="99"/>
      <c r="I13" s="99">
        <v>105</v>
      </c>
      <c r="J13" s="125">
        <v>0</v>
      </c>
      <c r="K13" s="100">
        <f t="shared" si="0"/>
        <v>0</v>
      </c>
      <c r="L13" s="99"/>
      <c r="M13" s="167"/>
    </row>
    <row r="14" spans="1:407" ht="15" customHeight="1" thickBot="1" x14ac:dyDescent="0.3">
      <c r="A14" s="97"/>
      <c r="B14" s="136"/>
      <c r="C14" s="104" t="s">
        <v>14</v>
      </c>
      <c r="D14" s="104"/>
      <c r="E14" s="104"/>
      <c r="F14" s="104"/>
      <c r="G14" s="104"/>
      <c r="H14" s="104"/>
      <c r="I14" s="104">
        <v>105</v>
      </c>
      <c r="J14" s="121">
        <v>0</v>
      </c>
      <c r="K14" s="105">
        <f t="shared" si="0"/>
        <v>0</v>
      </c>
      <c r="L14" s="99"/>
      <c r="M14" s="167"/>
    </row>
    <row r="15" spans="1:407" ht="15" customHeight="1" x14ac:dyDescent="0.25">
      <c r="A15" s="97"/>
      <c r="B15" s="99"/>
      <c r="C15" s="99" t="s">
        <v>15</v>
      </c>
      <c r="D15" s="99"/>
      <c r="E15" s="99"/>
      <c r="F15" s="99"/>
      <c r="G15" s="99"/>
      <c r="H15" s="99"/>
      <c r="I15" s="99">
        <v>160</v>
      </c>
      <c r="J15" s="125">
        <v>0</v>
      </c>
      <c r="K15" s="100">
        <f t="shared" si="0"/>
        <v>0</v>
      </c>
      <c r="L15" s="99"/>
      <c r="M15" s="167"/>
    </row>
    <row r="16" spans="1:407" s="1" customFormat="1" ht="48.75" customHeight="1" thickBot="1" x14ac:dyDescent="0.3">
      <c r="A16" s="102"/>
      <c r="B16" s="126" t="s">
        <v>105</v>
      </c>
      <c r="C16" s="104" t="s">
        <v>59</v>
      </c>
      <c r="D16" s="103" t="s">
        <v>104</v>
      </c>
      <c r="E16" s="104"/>
      <c r="F16" s="104"/>
      <c r="G16" s="104"/>
      <c r="H16" s="104"/>
      <c r="I16" s="121">
        <v>0</v>
      </c>
      <c r="J16" s="121">
        <v>1</v>
      </c>
      <c r="K16" s="105">
        <f t="shared" si="0"/>
        <v>0</v>
      </c>
      <c r="L16" s="104"/>
      <c r="M16" s="1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13" ht="15" customHeight="1" x14ac:dyDescent="0.25">
      <c r="A17" s="25"/>
      <c r="B17" s="42" t="s">
        <v>16</v>
      </c>
      <c r="C17" s="26" t="s">
        <v>18</v>
      </c>
      <c r="D17" s="26"/>
      <c r="E17" s="26"/>
      <c r="F17" s="26"/>
      <c r="G17" s="26"/>
      <c r="H17" s="26"/>
      <c r="I17" s="26">
        <v>30</v>
      </c>
      <c r="J17" s="123">
        <v>0</v>
      </c>
      <c r="K17" s="27">
        <f t="shared" si="0"/>
        <v>0</v>
      </c>
      <c r="L17" s="20"/>
      <c r="M17" s="181" t="s">
        <v>107</v>
      </c>
    </row>
    <row r="18" spans="1:13" ht="32.25" customHeight="1" x14ac:dyDescent="0.25">
      <c r="A18" s="25"/>
      <c r="B18" s="42" t="s">
        <v>28</v>
      </c>
      <c r="C18" s="29" t="s">
        <v>53</v>
      </c>
      <c r="D18" s="29" t="s">
        <v>103</v>
      </c>
      <c r="E18" s="26"/>
      <c r="F18" s="26"/>
      <c r="G18" s="26"/>
      <c r="H18" s="26"/>
      <c r="I18" s="123">
        <v>0</v>
      </c>
      <c r="J18" s="123">
        <v>1</v>
      </c>
      <c r="K18" s="27">
        <f>I18*J18</f>
        <v>0</v>
      </c>
      <c r="L18" s="26"/>
      <c r="M18" s="182"/>
    </row>
    <row r="19" spans="1:13" ht="15" customHeight="1" x14ac:dyDescent="0.25">
      <c r="A19" s="25"/>
      <c r="B19" s="43">
        <f>IF(C4=2016,"2",IF(C4=2032,"3",IF(C4=2064,"7",IF(C4=2128,"15"))))-Segédtáp1!J17-Segédtáp2!J17-Segédtáp3!J17-Segédtáp4!J17-Segédtáp5!J17-Segédtáp6!J17-Segédtáp7!J17-Segédtáp8!J17-J17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x14ac:dyDescent="0.25">
      <c r="A20" s="25"/>
      <c r="B20" s="26"/>
      <c r="C20" s="26" t="s">
        <v>21</v>
      </c>
      <c r="D20" s="26"/>
      <c r="E20" s="26"/>
      <c r="F20" s="26"/>
      <c r="G20" s="26"/>
      <c r="H20" s="26"/>
      <c r="I20" s="26">
        <v>30</v>
      </c>
      <c r="J20" s="149">
        <v>0</v>
      </c>
      <c r="K20" s="27">
        <f t="shared" ref="K20" si="1">I20*J20</f>
        <v>0</v>
      </c>
      <c r="L20" s="26"/>
      <c r="M20" s="182"/>
    </row>
    <row r="21" spans="1:13" ht="33" customHeight="1" x14ac:dyDescent="0.25">
      <c r="A21" s="25"/>
      <c r="B21" s="41" t="s">
        <v>28</v>
      </c>
      <c r="C21" s="29" t="s">
        <v>52</v>
      </c>
      <c r="D21" s="29" t="s">
        <v>102</v>
      </c>
      <c r="E21" s="26"/>
      <c r="F21" s="26"/>
      <c r="G21" s="26"/>
      <c r="H21" s="26"/>
      <c r="I21" s="123">
        <v>0</v>
      </c>
      <c r="J21" s="149">
        <v>1</v>
      </c>
      <c r="K21" s="27">
        <f t="shared" ref="K21" si="2">I21*J21</f>
        <v>0</v>
      </c>
      <c r="L21" s="26"/>
      <c r="M21" s="182"/>
    </row>
    <row r="22" spans="1:13" ht="15.75" thickBot="1" x14ac:dyDescent="0.3">
      <c r="A22" s="22"/>
      <c r="B22" s="43">
        <f>IF(C4=2016,"2",IF(C4=2032,"4",IF(C4=2064,"8",IF(C4=2128,"16"))))-Segédtáp1!J20-Segédtáp2!J20-Segédtáp3!J20-Segédtáp4!J20-Segédtáp5!J20-Segédtáp6!J20-Segédtáp7!J20-Segédtáp8!J20-J20</f>
        <v>16</v>
      </c>
      <c r="C22" s="23"/>
      <c r="D22" s="23"/>
      <c r="E22" s="23"/>
      <c r="F22" s="23"/>
      <c r="G22" s="23"/>
      <c r="H22" s="23"/>
      <c r="I22" s="23"/>
      <c r="J22" s="23"/>
      <c r="K22" s="24"/>
      <c r="L22" s="23"/>
      <c r="M22" s="183"/>
    </row>
    <row r="23" spans="1:13" ht="21.75" customHeight="1" thickBot="1" x14ac:dyDescent="0.3">
      <c r="A23" s="106"/>
      <c r="B23" s="107" t="s">
        <v>60</v>
      </c>
      <c r="C23" s="108" t="s">
        <v>29</v>
      </c>
      <c r="D23" s="108"/>
      <c r="E23" s="173" t="str">
        <f>Segédtáblázat!H23</f>
        <v/>
      </c>
      <c r="F23" s="173"/>
      <c r="G23" s="173"/>
      <c r="H23" s="108"/>
      <c r="I23" s="108">
        <v>35</v>
      </c>
      <c r="J23" s="154">
        <v>0</v>
      </c>
      <c r="K23" s="109">
        <f t="shared" ref="K23:K24" si="3">I23*J23</f>
        <v>0</v>
      </c>
      <c r="L23" s="108"/>
      <c r="M23" s="110" t="s">
        <v>108</v>
      </c>
    </row>
    <row r="24" spans="1:13" ht="15" customHeight="1" x14ac:dyDescent="0.25">
      <c r="A24" s="19"/>
      <c r="B24" s="44" t="s">
        <v>58</v>
      </c>
      <c r="C24" s="20" t="s">
        <v>31</v>
      </c>
      <c r="D24" s="20"/>
      <c r="E24" s="20"/>
      <c r="F24" s="20"/>
      <c r="G24" s="20"/>
      <c r="H24" s="20"/>
      <c r="I24" s="20">
        <v>40</v>
      </c>
      <c r="J24" s="125">
        <v>0</v>
      </c>
      <c r="K24" s="21">
        <f t="shared" si="3"/>
        <v>0</v>
      </c>
      <c r="L24" s="20"/>
      <c r="M24" s="181" t="s">
        <v>145</v>
      </c>
    </row>
    <row r="25" spans="1:13" ht="15" customHeight="1" x14ac:dyDescent="0.25">
      <c r="A25" s="25"/>
      <c r="B25" s="43">
        <f>IF(C4=2016,"1",IF(C4=2032,"1",IF(C4=2064,"3",IF(C4=2128,"4"))))-Segédtáp1!J24-Segédtáp2!J24-Segédtáp3!J24-Segédtáp4!J24-Segédtáp5!J24-Segédtáp6!J24-Segédtáp7!J24-Segédtáp8!J24-J24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15" customHeight="1" x14ac:dyDescent="0.25">
      <c r="A26" s="25"/>
      <c r="B26" s="41" t="s">
        <v>28</v>
      </c>
      <c r="C26" s="26" t="s">
        <v>32</v>
      </c>
      <c r="D26" s="26"/>
      <c r="E26" s="26"/>
      <c r="F26" s="26"/>
      <c r="G26" s="26"/>
      <c r="H26" s="26"/>
      <c r="I26" s="26">
        <v>40</v>
      </c>
      <c r="J26" s="123">
        <v>0</v>
      </c>
      <c r="K26" s="27">
        <f t="shared" ref="K26" si="4">I26*J26</f>
        <v>0</v>
      </c>
      <c r="L26" s="26"/>
      <c r="M26" s="182"/>
    </row>
    <row r="27" spans="1:13" ht="19.5" customHeight="1" thickBot="1" x14ac:dyDescent="0.3">
      <c r="A27" s="22"/>
      <c r="B27" s="43">
        <f>IF(C4=2016,"3",IF(C4=2032,"3",IF(C4=2064,"3",IF(C4=2128,"4"))))-Segédtáp1!J26-Segédtáp2!J26-Segédtáp3!J26-Segédtáp4!J26-Segédtáp5!J26-Segédtáp6!J26-Segédtáp7!J26-Segédtáp8!J26-J26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5" customHeight="1" x14ac:dyDescent="0.25">
      <c r="A28" s="111"/>
      <c r="B28" s="112" t="s">
        <v>33</v>
      </c>
      <c r="C28" s="113"/>
      <c r="D28" s="113"/>
      <c r="E28" s="113"/>
      <c r="F28" s="113"/>
      <c r="G28" s="113"/>
      <c r="H28" s="113"/>
      <c r="I28" s="113"/>
      <c r="J28" s="113"/>
      <c r="K28" s="114"/>
      <c r="L28" s="113"/>
      <c r="M28" s="184" t="s">
        <v>109</v>
      </c>
    </row>
    <row r="29" spans="1:13" ht="15" customHeight="1" x14ac:dyDescent="0.25">
      <c r="A29" s="115"/>
      <c r="B29" s="116"/>
      <c r="C29" s="116" t="s">
        <v>34</v>
      </c>
      <c r="D29" s="116" t="s">
        <v>39</v>
      </c>
      <c r="E29" s="116"/>
      <c r="F29" s="116"/>
      <c r="G29" s="116"/>
      <c r="H29" s="116"/>
      <c r="I29" s="123">
        <v>0</v>
      </c>
      <c r="J29" s="123">
        <v>1</v>
      </c>
      <c r="K29" s="117">
        <f t="shared" ref="K29:K34" si="5">I29*J29</f>
        <v>0</v>
      </c>
      <c r="L29" s="116"/>
      <c r="M29" s="185"/>
    </row>
    <row r="30" spans="1:13" ht="15" customHeight="1" x14ac:dyDescent="0.25">
      <c r="A30" s="115"/>
      <c r="B30" s="116"/>
      <c r="C30" s="116" t="s">
        <v>35</v>
      </c>
      <c r="D30" s="116" t="s">
        <v>40</v>
      </c>
      <c r="E30" s="116"/>
      <c r="F30" s="116"/>
      <c r="G30" s="116"/>
      <c r="H30" s="116"/>
      <c r="I30" s="123">
        <v>0</v>
      </c>
      <c r="J30" s="123">
        <v>1</v>
      </c>
      <c r="K30" s="117">
        <f t="shared" si="5"/>
        <v>0</v>
      </c>
      <c r="L30" s="116"/>
      <c r="M30" s="185"/>
    </row>
    <row r="31" spans="1:13" ht="15" customHeight="1" x14ac:dyDescent="0.25">
      <c r="A31" s="115"/>
      <c r="B31" s="116"/>
      <c r="C31" s="116" t="str">
        <f>IF(C4=2016,"-",IF(C4=2032,"-",IF(C4=2064,"PGM3",IF(C4=2128,"PGM3"))))</f>
        <v>PGM3</v>
      </c>
      <c r="D31" s="116" t="s">
        <v>39</v>
      </c>
      <c r="E31" s="116"/>
      <c r="F31" s="116"/>
      <c r="G31" s="116"/>
      <c r="H31" s="116"/>
      <c r="I31" s="123">
        <v>0</v>
      </c>
      <c r="J31" s="123">
        <v>1</v>
      </c>
      <c r="K31" s="117">
        <f t="shared" si="5"/>
        <v>0</v>
      </c>
      <c r="L31" s="116"/>
      <c r="M31" s="185"/>
    </row>
    <row r="32" spans="1:13" ht="15" customHeight="1" x14ac:dyDescent="0.25">
      <c r="A32" s="115"/>
      <c r="B32" s="116"/>
      <c r="C32" s="116" t="str">
        <f>IF(C4=2016,"-",IF(C4=2032,"-",IF(C4=2064,"PGM4",IF(C4=2128,"PGM4"))))</f>
        <v>PGM4</v>
      </c>
      <c r="D32" s="116" t="s">
        <v>39</v>
      </c>
      <c r="E32" s="116"/>
      <c r="F32" s="116"/>
      <c r="G32" s="116"/>
      <c r="H32" s="116"/>
      <c r="I32" s="123">
        <v>0</v>
      </c>
      <c r="J32" s="124">
        <v>1</v>
      </c>
      <c r="K32" s="117">
        <f t="shared" si="5"/>
        <v>0</v>
      </c>
      <c r="L32" s="116"/>
      <c r="M32" s="185"/>
    </row>
    <row r="33" spans="1:13" ht="15" customHeight="1" x14ac:dyDescent="0.25">
      <c r="A33" s="115"/>
      <c r="B33" s="116"/>
      <c r="C33" s="116" t="s">
        <v>117</v>
      </c>
      <c r="D33" s="116" t="s">
        <v>47</v>
      </c>
      <c r="E33" s="116"/>
      <c r="F33" s="116"/>
      <c r="G33" s="116"/>
      <c r="H33" s="116"/>
      <c r="I33" s="116">
        <v>120</v>
      </c>
      <c r="J33" s="123">
        <v>0</v>
      </c>
      <c r="K33" s="117">
        <f>I33*J33</f>
        <v>0</v>
      </c>
      <c r="L33" s="116"/>
      <c r="M33" s="185"/>
    </row>
    <row r="34" spans="1:13" ht="15" customHeight="1" x14ac:dyDescent="0.25">
      <c r="A34" s="115"/>
      <c r="B34" s="116"/>
      <c r="C34" s="116" t="s">
        <v>122</v>
      </c>
      <c r="D34" s="116" t="s">
        <v>123</v>
      </c>
      <c r="E34" s="116"/>
      <c r="F34" s="116"/>
      <c r="G34" s="116"/>
      <c r="H34" s="116"/>
      <c r="I34" s="123">
        <v>0</v>
      </c>
      <c r="J34" s="146">
        <v>1</v>
      </c>
      <c r="K34" s="117">
        <f t="shared" si="5"/>
        <v>0</v>
      </c>
      <c r="L34" s="116"/>
      <c r="M34" s="144" t="s">
        <v>144</v>
      </c>
    </row>
    <row r="35" spans="1:13" ht="37.5" customHeight="1" thickBot="1" x14ac:dyDescent="0.3">
      <c r="A35" s="118"/>
      <c r="B35" s="119"/>
      <c r="C35" s="119" t="s">
        <v>125</v>
      </c>
      <c r="D35" s="119" t="s">
        <v>126</v>
      </c>
      <c r="E35" s="119"/>
      <c r="F35" s="119"/>
      <c r="G35" s="119"/>
      <c r="H35" s="119"/>
      <c r="I35" s="121">
        <v>0</v>
      </c>
      <c r="J35" s="150">
        <v>1</v>
      </c>
      <c r="K35" s="120">
        <f t="shared" ref="K35" si="6">I35*J35</f>
        <v>0</v>
      </c>
      <c r="L35" s="119"/>
      <c r="M35" s="145" t="s">
        <v>127</v>
      </c>
    </row>
    <row r="36" spans="1:13" ht="15.75" thickBot="1" x14ac:dyDescent="0.3">
      <c r="A36" s="30"/>
      <c r="B36" s="38" t="s">
        <v>100</v>
      </c>
      <c r="C36" s="31" t="s">
        <v>56</v>
      </c>
      <c r="D36" s="165" t="s">
        <v>101</v>
      </c>
      <c r="E36" s="165"/>
      <c r="F36" s="31" t="s">
        <v>57</v>
      </c>
      <c r="G36" s="31"/>
      <c r="H36" s="31"/>
      <c r="I36" s="31"/>
      <c r="J36" s="31"/>
      <c r="K36" s="39"/>
      <c r="L36" s="127"/>
      <c r="M36" s="169" t="s">
        <v>133</v>
      </c>
    </row>
    <row r="37" spans="1:13" ht="32.25" thickBot="1" x14ac:dyDescent="0.55000000000000004">
      <c r="A37" s="30"/>
      <c r="B37" s="31" t="s">
        <v>46</v>
      </c>
      <c r="C37" s="82">
        <v>7</v>
      </c>
      <c r="D37" s="31" t="s">
        <v>43</v>
      </c>
      <c r="E37" s="31" t="s">
        <v>44</v>
      </c>
      <c r="F37" s="82">
        <v>1</v>
      </c>
      <c r="G37" s="31" t="s">
        <v>45</v>
      </c>
      <c r="H37" s="31">
        <f>C37*F37</f>
        <v>7</v>
      </c>
      <c r="I37" s="31" t="s">
        <v>124</v>
      </c>
      <c r="J37" s="32">
        <f>SUM(K4:K33)+K35</f>
        <v>85</v>
      </c>
      <c r="K37" s="33" t="s">
        <v>49</v>
      </c>
      <c r="L37" s="128"/>
      <c r="M37" s="170"/>
    </row>
    <row r="38" spans="1:13" ht="29.25" customHeight="1" thickBot="1" x14ac:dyDescent="0.3">
      <c r="A38" s="34"/>
      <c r="B38" s="35"/>
      <c r="C38" s="35"/>
      <c r="D38" s="35"/>
      <c r="E38" s="35"/>
      <c r="F38" s="35"/>
      <c r="G38" s="35"/>
      <c r="H38" s="35"/>
      <c r="I38" s="35" t="s">
        <v>48</v>
      </c>
      <c r="J38" s="36">
        <f>((H37*1000)/(J37+K34+K4))</f>
        <v>41.176470588235297</v>
      </c>
      <c r="K38" s="37" t="s">
        <v>50</v>
      </c>
      <c r="L38" s="129"/>
      <c r="M38" s="171"/>
    </row>
    <row r="39" spans="1:13" x14ac:dyDescent="0.25">
      <c r="K39" s="6"/>
    </row>
    <row r="41" spans="1:13" ht="21" x14ac:dyDescent="0.35">
      <c r="A41" s="87"/>
    </row>
    <row r="43" spans="1:13" x14ac:dyDescent="0.25">
      <c r="C43" s="88"/>
      <c r="D43" s="89"/>
    </row>
    <row r="44" spans="1:13" x14ac:dyDescent="0.25">
      <c r="C44" s="90"/>
      <c r="E44" s="90"/>
    </row>
    <row r="45" spans="1:13" x14ac:dyDescent="0.25">
      <c r="B45" s="91"/>
    </row>
    <row r="46" spans="1:13" x14ac:dyDescent="0.25">
      <c r="J46" s="92"/>
    </row>
    <row r="47" spans="1:13" x14ac:dyDescent="0.25">
      <c r="B47" s="91"/>
      <c r="J47" s="90"/>
    </row>
    <row r="48" spans="1:13" x14ac:dyDescent="0.25">
      <c r="J48" s="90"/>
    </row>
    <row r="49" spans="2:10" x14ac:dyDescent="0.25">
      <c r="J49" s="90"/>
    </row>
    <row r="50" spans="2:10" x14ac:dyDescent="0.25">
      <c r="J50" s="90"/>
    </row>
    <row r="51" spans="2:10" x14ac:dyDescent="0.25">
      <c r="J51" s="90"/>
    </row>
    <row r="52" spans="2:10" x14ac:dyDescent="0.25">
      <c r="J52" s="90"/>
    </row>
    <row r="53" spans="2:10" x14ac:dyDescent="0.25">
      <c r="J53" s="90"/>
    </row>
    <row r="54" spans="2:10" x14ac:dyDescent="0.25">
      <c r="J54" s="90"/>
    </row>
    <row r="55" spans="2:10" x14ac:dyDescent="0.25">
      <c r="J55" s="90"/>
    </row>
    <row r="56" spans="2:10" x14ac:dyDescent="0.25">
      <c r="B56" s="88"/>
      <c r="D56" s="88"/>
      <c r="I56" s="90"/>
      <c r="J56" s="90"/>
    </row>
    <row r="57" spans="2:10" x14ac:dyDescent="0.25">
      <c r="B57" s="91"/>
      <c r="J57" s="90"/>
    </row>
    <row r="58" spans="2:10" x14ac:dyDescent="0.25">
      <c r="B58" s="88"/>
      <c r="C58" s="88"/>
      <c r="D58" s="88"/>
      <c r="I58" s="90"/>
      <c r="J58" s="90"/>
    </row>
    <row r="60" spans="2:10" x14ac:dyDescent="0.25">
      <c r="J60" s="90"/>
    </row>
    <row r="61" spans="2:10" x14ac:dyDescent="0.25">
      <c r="B61" s="88"/>
      <c r="C61" s="88"/>
      <c r="D61" s="88"/>
      <c r="I61" s="90"/>
      <c r="J61" s="90"/>
    </row>
    <row r="63" spans="2:10" x14ac:dyDescent="0.25">
      <c r="J63" s="90"/>
    </row>
    <row r="64" spans="2:10" ht="47.25" customHeight="1" x14ac:dyDescent="0.25">
      <c r="B64" s="88"/>
      <c r="J64" s="90"/>
    </row>
    <row r="65" spans="2:10" x14ac:dyDescent="0.25">
      <c r="C65" s="88"/>
      <c r="D65" s="88"/>
    </row>
    <row r="66" spans="2:10" x14ac:dyDescent="0.25">
      <c r="B66" s="88"/>
      <c r="J66" s="90"/>
    </row>
    <row r="67" spans="2:10" x14ac:dyDescent="0.25">
      <c r="C67" s="88"/>
      <c r="D67" s="88"/>
    </row>
    <row r="68" spans="2:10" x14ac:dyDescent="0.25">
      <c r="B68" s="91"/>
    </row>
    <row r="69" spans="2:10" x14ac:dyDescent="0.25">
      <c r="I69" s="90"/>
      <c r="J69" s="90"/>
    </row>
    <row r="70" spans="2:10" x14ac:dyDescent="0.25">
      <c r="I70" s="90"/>
      <c r="J70" s="90"/>
    </row>
    <row r="71" spans="2:10" x14ac:dyDescent="0.25">
      <c r="I71" s="90"/>
      <c r="J71" s="90"/>
    </row>
    <row r="72" spans="2:10" x14ac:dyDescent="0.25">
      <c r="I72" s="90"/>
      <c r="J72" s="90"/>
    </row>
    <row r="73" spans="2:10" x14ac:dyDescent="0.25">
      <c r="J73" s="90"/>
    </row>
    <row r="74" spans="2:10" x14ac:dyDescent="0.25">
      <c r="I74" s="90"/>
      <c r="J74" s="90"/>
    </row>
    <row r="75" spans="2:10" x14ac:dyDescent="0.25">
      <c r="B75" s="89"/>
      <c r="D75" s="162"/>
      <c r="E75" s="162"/>
    </row>
    <row r="76" spans="2:10" x14ac:dyDescent="0.25">
      <c r="C76" s="90"/>
      <c r="F76" s="90"/>
    </row>
    <row r="77" spans="2:10" x14ac:dyDescent="0.25">
      <c r="J77" s="6"/>
    </row>
  </sheetData>
  <sheetProtection password="CE88" sheet="1" objects="1" scenarios="1"/>
  <mergeCells count="15">
    <mergeCell ref="A1:G2"/>
    <mergeCell ref="H1:K1"/>
    <mergeCell ref="D75:E75"/>
    <mergeCell ref="M3:M4"/>
    <mergeCell ref="D36:E36"/>
    <mergeCell ref="M7:M16"/>
    <mergeCell ref="M36:M38"/>
    <mergeCell ref="E11:G11"/>
    <mergeCell ref="E23:G23"/>
    <mergeCell ref="H2:K2"/>
    <mergeCell ref="L1:M1"/>
    <mergeCell ref="L2:M2"/>
    <mergeCell ref="M17:M22"/>
    <mergeCell ref="M24:M27"/>
    <mergeCell ref="M28:M33"/>
  </mergeCells>
  <conditionalFormatting sqref="N15">
    <cfRule type="cellIs" dxfId="365" priority="90" operator="greaterThan">
      <formula>$B$9</formula>
    </cfRule>
  </conditionalFormatting>
  <conditionalFormatting sqref="J37">
    <cfRule type="cellIs" dxfId="364" priority="52" operator="lessThan">
      <formula>$H$4</formula>
    </cfRule>
    <cfRule type="cellIs" dxfId="363" priority="53" operator="greaterThan">
      <formula>$H$4</formula>
    </cfRule>
  </conditionalFormatting>
  <conditionalFormatting sqref="H37">
    <cfRule type="cellIs" dxfId="362" priority="50" operator="greaterThan">
      <formula>18</formula>
    </cfRule>
  </conditionalFormatting>
  <conditionalFormatting sqref="J63">
    <cfRule type="cellIs" dxfId="361" priority="47" operator="greaterThan">
      <formula>1</formula>
    </cfRule>
  </conditionalFormatting>
  <conditionalFormatting sqref="H76">
    <cfRule type="cellIs" dxfId="360" priority="41" operator="greaterThan">
      <formula>18</formula>
    </cfRule>
  </conditionalFormatting>
  <conditionalFormatting sqref="J11">
    <cfRule type="containsText" dxfId="359" priority="38" operator="containsText" text="hamis$G$11">
      <formula>NOT(ISERROR(SEARCH("hamis$G$11",J11)))</formula>
    </cfRule>
    <cfRule type="cellIs" dxfId="358" priority="20" operator="greaterThan">
      <formula>0</formula>
    </cfRule>
  </conditionalFormatting>
  <conditionalFormatting sqref="B9">
    <cfRule type="cellIs" dxfId="357" priority="34" operator="lessThan">
      <formula>0</formula>
    </cfRule>
  </conditionalFormatting>
  <conditionalFormatting sqref="K34">
    <cfRule type="cellIs" dxfId="356" priority="33" operator="greaterThan">
      <formula>700</formula>
    </cfRule>
  </conditionalFormatting>
  <conditionalFormatting sqref="J33">
    <cfRule type="cellIs" dxfId="355" priority="32" operator="greaterThan">
      <formula>1</formula>
    </cfRule>
  </conditionalFormatting>
  <conditionalFormatting sqref="J7">
    <cfRule type="cellIs" dxfId="354" priority="31" operator="greaterThan">
      <formula>0</formula>
    </cfRule>
  </conditionalFormatting>
  <conditionalFormatting sqref="J8">
    <cfRule type="cellIs" dxfId="353" priority="30" operator="greaterThan">
      <formula>0</formula>
    </cfRule>
  </conditionalFormatting>
  <conditionalFormatting sqref="J9">
    <cfRule type="cellIs" dxfId="352" priority="29" operator="greaterThan">
      <formula>0</formula>
    </cfRule>
  </conditionalFormatting>
  <conditionalFormatting sqref="J10">
    <cfRule type="cellIs" dxfId="351" priority="28" operator="greaterThan">
      <formula>0</formula>
    </cfRule>
  </conditionalFormatting>
  <conditionalFormatting sqref="J15">
    <cfRule type="cellIs" dxfId="350" priority="27" operator="greaterThan">
      <formula>0</formula>
    </cfRule>
  </conditionalFormatting>
  <conditionalFormatting sqref="I16">
    <cfRule type="cellIs" dxfId="349" priority="24" operator="greaterThan">
      <formula>0</formula>
    </cfRule>
  </conditionalFormatting>
  <conditionalFormatting sqref="J17">
    <cfRule type="cellIs" dxfId="348" priority="23" operator="greaterThan">
      <formula>0</formula>
    </cfRule>
  </conditionalFormatting>
  <conditionalFormatting sqref="I18">
    <cfRule type="cellIs" dxfId="347" priority="21" operator="greaterThan">
      <formula>0</formula>
    </cfRule>
  </conditionalFormatting>
  <conditionalFormatting sqref="J12">
    <cfRule type="cellIs" dxfId="346" priority="17" operator="greaterThan">
      <formula>0</formula>
    </cfRule>
    <cfRule type="containsText" dxfId="345" priority="19" operator="containsText" text="hamis$G$11">
      <formula>NOT(ISERROR(SEARCH("hamis$G$11",J12)))</formula>
    </cfRule>
  </conditionalFormatting>
  <conditionalFormatting sqref="J13">
    <cfRule type="cellIs" dxfId="344" priority="14" operator="greaterThan">
      <formula>0</formula>
    </cfRule>
    <cfRule type="containsText" dxfId="343" priority="16" operator="containsText" text="hamis$G$11">
      <formula>NOT(ISERROR(SEARCH("hamis$G$11",J13)))</formula>
    </cfRule>
  </conditionalFormatting>
  <conditionalFormatting sqref="J14">
    <cfRule type="cellIs" dxfId="342" priority="11" operator="greaterThan">
      <formula>0</formula>
    </cfRule>
    <cfRule type="containsText" dxfId="341" priority="13" operator="containsText" text="hamis$G$11">
      <formula>NOT(ISERROR(SEARCH("hamis$G$11",J14)))</formula>
    </cfRule>
  </conditionalFormatting>
  <conditionalFormatting sqref="J20">
    <cfRule type="cellIs" dxfId="340" priority="10" operator="greaterThan">
      <formula>0</formula>
    </cfRule>
  </conditionalFormatting>
  <conditionalFormatting sqref="I21">
    <cfRule type="cellIs" dxfId="339" priority="8" operator="greaterThan">
      <formula>0</formula>
    </cfRule>
  </conditionalFormatting>
  <conditionalFormatting sqref="J23">
    <cfRule type="cellIs" dxfId="338" priority="5" operator="greaterThan">
      <formula>0</formula>
    </cfRule>
    <cfRule type="containsText" dxfId="337" priority="7" operator="containsText" text="hamis$G$11">
      <formula>NOT(ISERROR(SEARCH("hamis$G$11",J23)))</formula>
    </cfRule>
  </conditionalFormatting>
  <conditionalFormatting sqref="B19">
    <cfRule type="cellIs" dxfId="336" priority="4" operator="lessThan">
      <formula>0</formula>
    </cfRule>
  </conditionalFormatting>
  <conditionalFormatting sqref="B22">
    <cfRule type="cellIs" dxfId="335" priority="3" operator="lessThan">
      <formula>0</formula>
    </cfRule>
  </conditionalFormatting>
  <conditionalFormatting sqref="B25">
    <cfRule type="cellIs" dxfId="334" priority="2" operator="lessThan">
      <formula>0</formula>
    </cfRule>
  </conditionalFormatting>
  <conditionalFormatting sqref="B27">
    <cfRule type="cellIs" dxfId="333" priority="1" operator="lessThan">
      <formula>0</formula>
    </cfRule>
  </conditionalFormatting>
  <dataValidations count="1">
    <dataValidation allowBlank="1" showInputMessage="1" showErrorMessage="1" promptTitle="DSC NEO HS..." sqref="C6 C46" xr:uid="{3053CFA6-8188-429A-90C7-3EF57E55B05B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greaterThan" id="{8DCCA994-662A-4A9B-9F69-89A056DAB097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57" operator="greaterThan" id="{80B44B89-85F8-40F8-B9A0-CA7A0DB6B452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56" operator="greaterThan" id="{2BD8A3F7-4354-4D24-99FC-D56C068B39EF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49" operator="greaterThan" id="{3D4AFF13-6A6F-44CD-85EA-EA8BBD0E282C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K58</xm:sqref>
        </x14:conditionalFormatting>
        <x14:conditionalFormatting xmlns:xm="http://schemas.microsoft.com/office/excel/2006/main">
          <x14:cfRule type="cellIs" priority="48" operator="greaterThan" id="{CEE14E7C-A4A4-47EE-BC91-F75B95E23F7D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K61</xm:sqref>
        </x14:conditionalFormatting>
        <x14:conditionalFormatting xmlns:xm="http://schemas.microsoft.com/office/excel/2006/main">
          <x14:cfRule type="cellIs" priority="46" operator="greaterThan" id="{0958ED60-2018-466A-946B-F1FD1E868475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5" operator="greaterThan" id="{205937E1-8E81-49E2-8371-E50E4B294D53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K70</xm:sqref>
        </x14:conditionalFormatting>
        <x14:conditionalFormatting xmlns:xm="http://schemas.microsoft.com/office/excel/2006/main">
          <x14:cfRule type="cellIs" priority="44" operator="greaterThan" id="{BB072AB6-DE80-44CE-B636-62E23914718C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K71</xm:sqref>
        </x14:conditionalFormatting>
        <x14:conditionalFormatting xmlns:xm="http://schemas.microsoft.com/office/excel/2006/main">
          <x14:cfRule type="cellIs" priority="37" operator="greaterThan" id="{BE09D6AB-D277-45F9-A96D-535A13637C32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36" operator="containsText" id="{81C04B3C-BA5D-4D65-BA86-CE6ABC2F9EF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5" operator="containsText" id="{3F0EBC10-BCC3-429A-94E2-4D84109D4483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18" operator="greaterThan" id="{F723E163-AEC7-42CC-967A-7339F992A3D8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5" operator="greaterThan" id="{1D4F9095-49FF-4B11-A976-E6D8EE3E7436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12" operator="greaterThan" id="{E4AE904A-D947-4E44-A9D7-29F22588854A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cellIs" priority="6" operator="greaterThan" id="{37E6B5B7-EE69-46D5-8770-04B8447725D7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37798490-E176-481C-BB24-DEDE17B18DFE}">
          <x14:formula1>
            <xm:f>Segédtáblázat!$B$3:$B$6</xm:f>
          </x14:formula1>
          <xm:sqref>C45 C5 C4</xm:sqref>
        </x14:dataValidation>
        <x14:dataValidation type="list" allowBlank="1" showInputMessage="1" showErrorMessage="1" promptTitle="Akkumulátortöltő áram" prompt="Vállassza ki a központ beállított akummulátortöltő áramát" xr:uid="{B7705858-47E2-4EF6-A1FA-EA928D98EF96}">
          <x14:formula1>
            <xm:f>Segédtáblázat!$E$3:$E$4</xm:f>
          </x14:formula1>
          <xm:sqref>E4:E6 E45:E46</xm:sqref>
        </x14:dataValidation>
        <x14:dataValidation type="list" allowBlank="1" showInputMessage="1" showErrorMessage="1" promptTitle="Akkumulátor kapacitás választása" prompt="Akkumulátor kapacitás választása" xr:uid="{DC404956-B018-4AE8-8B9F-2E09277A1F18}">
          <x14:formula1>
            <xm:f>Segédtáblázat!$C$20:$C$23</xm:f>
          </x14:formula1>
          <xm:sqref>C37 C76</xm:sqref>
        </x14:dataValidation>
        <x14:dataValidation type="list" allowBlank="1" showInputMessage="1" showErrorMessage="1" promptTitle="Akkumulátorok száma  a központon" prompt="Akkumulátorok száma  a központon" xr:uid="{8EBF3CBB-AB07-422A-97AA-D58BFA1441AC}">
          <x14:formula1>
            <xm:f>Segédtáblázat!$C$25:$C$26</xm:f>
          </x14:formula1>
          <xm:sqref>F37 F76</xm:sqref>
        </x14:dataValidation>
        <x14:dataValidation type="list" allowBlank="1" showInputMessage="1" showErrorMessage="1" promptTitle="DSC NEO HS..." xr:uid="{66E23676-3D9D-4D8F-A3B1-34194618882A}">
          <x14:formula1>
            <xm:f>Segédtáblázat!$B$30:$B$31</xm:f>
          </x14:formula1>
          <xm:sqref>C44</xm:sqref>
        </x14:dataValidation>
        <x14:dataValidation type="list" allowBlank="1" showInputMessage="1" showErrorMessage="1" promptTitle="Akkumulátortöltő áram" prompt="Vállassza ki a központ beállított akummulátortöltő áramát" xr:uid="{3A426E8B-F2E9-489C-AB22-AC98E81770D1}">
          <x14:formula1>
            <xm:f>Segédtáblázat!$E$30:$E$31</xm:f>
          </x14:formula1>
          <xm:sqref>E44</xm:sqref>
        </x14:dataValidation>
        <x14:dataValidation type="list" allowBlank="1" showInputMessage="1" showErrorMessage="1" xr:uid="{992C6B3A-2E7D-4E32-B489-2A35AD2B4691}">
          <x14:formula1>
            <xm:f>Segédtáblázat!$G$11:$G$12</xm:f>
          </x14:formula1>
          <xm:sqref>J23 J11:J14 J33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2F40-201A-459F-9B55-16122FD6C3D2}">
  <sheetPr codeName="Munka10"/>
  <dimension ref="B1:K53"/>
  <sheetViews>
    <sheetView topLeftCell="A4" zoomScaleNormal="100" workbookViewId="0">
      <selection activeCell="G23" sqref="G23"/>
    </sheetView>
  </sheetViews>
  <sheetFormatPr defaultRowHeight="15" x14ac:dyDescent="0.25"/>
  <cols>
    <col min="2" max="2" width="16.42578125" customWidth="1"/>
    <col min="3" max="3" width="17" customWidth="1"/>
    <col min="4" max="4" width="12" customWidth="1"/>
    <col min="6" max="6" width="14" customWidth="1"/>
  </cols>
  <sheetData>
    <row r="1" spans="2:11" ht="15.75" thickBot="1" x14ac:dyDescent="0.3"/>
    <row r="2" spans="2:11" x14ac:dyDescent="0.25">
      <c r="B2" s="46" t="s">
        <v>1</v>
      </c>
      <c r="C2" s="2" t="s">
        <v>2</v>
      </c>
      <c r="D2" s="2" t="s">
        <v>4</v>
      </c>
      <c r="E2" s="2" t="s">
        <v>3</v>
      </c>
      <c r="F2" s="2"/>
      <c r="G2" s="2" t="s">
        <v>24</v>
      </c>
      <c r="H2" s="2" t="s">
        <v>23</v>
      </c>
      <c r="I2" s="2" t="s">
        <v>25</v>
      </c>
      <c r="J2" s="2" t="s">
        <v>26</v>
      </c>
      <c r="K2" s="3" t="s">
        <v>27</v>
      </c>
    </row>
    <row r="3" spans="2:11" x14ac:dyDescent="0.25">
      <c r="B3" s="47">
        <v>2016</v>
      </c>
      <c r="C3">
        <v>700</v>
      </c>
      <c r="D3">
        <v>500</v>
      </c>
      <c r="E3">
        <v>400</v>
      </c>
      <c r="G3">
        <v>8</v>
      </c>
      <c r="H3">
        <v>2</v>
      </c>
      <c r="I3">
        <v>2</v>
      </c>
      <c r="J3">
        <v>1</v>
      </c>
      <c r="K3" s="48">
        <v>3</v>
      </c>
    </row>
    <row r="4" spans="2:11" x14ac:dyDescent="0.25">
      <c r="B4" s="47">
        <v>2032</v>
      </c>
      <c r="C4">
        <v>700</v>
      </c>
      <c r="D4">
        <v>500</v>
      </c>
      <c r="E4">
        <v>700</v>
      </c>
      <c r="G4">
        <v>8</v>
      </c>
      <c r="H4">
        <v>3</v>
      </c>
      <c r="I4">
        <v>4</v>
      </c>
      <c r="J4">
        <v>1</v>
      </c>
      <c r="K4" s="48">
        <v>3</v>
      </c>
    </row>
    <row r="5" spans="2:11" x14ac:dyDescent="0.25">
      <c r="B5" s="47">
        <v>2064</v>
      </c>
      <c r="C5">
        <v>700</v>
      </c>
      <c r="D5">
        <v>500</v>
      </c>
      <c r="G5">
        <v>8</v>
      </c>
      <c r="H5">
        <v>7</v>
      </c>
      <c r="I5">
        <v>8</v>
      </c>
      <c r="J5">
        <v>3</v>
      </c>
      <c r="K5" s="48">
        <v>3</v>
      </c>
    </row>
    <row r="6" spans="2:11" x14ac:dyDescent="0.25">
      <c r="B6" s="47">
        <v>2128</v>
      </c>
      <c r="C6">
        <v>700</v>
      </c>
      <c r="D6">
        <v>500</v>
      </c>
      <c r="G6">
        <v>16</v>
      </c>
      <c r="H6">
        <v>15</v>
      </c>
      <c r="I6">
        <v>16</v>
      </c>
      <c r="J6">
        <v>4</v>
      </c>
      <c r="K6" s="48">
        <v>4</v>
      </c>
    </row>
    <row r="7" spans="2:11" x14ac:dyDescent="0.25">
      <c r="B7" s="47"/>
      <c r="K7" s="48"/>
    </row>
    <row r="8" spans="2:11" x14ac:dyDescent="0.25">
      <c r="B8" s="47"/>
      <c r="K8" s="48"/>
    </row>
    <row r="9" spans="2:11" x14ac:dyDescent="0.25">
      <c r="B9" s="47"/>
      <c r="K9" s="48"/>
    </row>
    <row r="10" spans="2:11" x14ac:dyDescent="0.25">
      <c r="B10" s="49"/>
      <c r="C10" t="s">
        <v>22</v>
      </c>
      <c r="K10" s="48"/>
    </row>
    <row r="11" spans="2:11" x14ac:dyDescent="0.25">
      <c r="B11" s="47" t="s">
        <v>18</v>
      </c>
      <c r="C11">
        <v>100</v>
      </c>
      <c r="F11" t="s">
        <v>81</v>
      </c>
      <c r="G11">
        <v>0</v>
      </c>
      <c r="K11" s="48"/>
    </row>
    <row r="12" spans="2:11" x14ac:dyDescent="0.25">
      <c r="B12" s="47" t="s">
        <v>21</v>
      </c>
      <c r="C12">
        <v>200</v>
      </c>
      <c r="G12">
        <v>1</v>
      </c>
      <c r="K12" s="48"/>
    </row>
    <row r="13" spans="2:11" x14ac:dyDescent="0.25">
      <c r="B13" s="47"/>
      <c r="K13" s="48"/>
    </row>
    <row r="14" spans="2:11" ht="45" x14ac:dyDescent="0.25">
      <c r="B14" s="47"/>
      <c r="C14" t="s">
        <v>38</v>
      </c>
      <c r="F14" s="88" t="s">
        <v>83</v>
      </c>
      <c r="G14" s="6" t="b">
        <f>AND(SUM(Központ!J11:J14,Központ!J23)&lt;=1)</f>
        <v>1</v>
      </c>
      <c r="K14" s="48"/>
    </row>
    <row r="15" spans="2:11" x14ac:dyDescent="0.25">
      <c r="B15" s="47" t="s">
        <v>34</v>
      </c>
      <c r="C15">
        <v>50</v>
      </c>
      <c r="K15" s="48"/>
    </row>
    <row r="16" spans="2:11" x14ac:dyDescent="0.25">
      <c r="B16" s="47" t="s">
        <v>35</v>
      </c>
      <c r="C16">
        <v>300</v>
      </c>
      <c r="K16" s="48"/>
    </row>
    <row r="17" spans="2:11" x14ac:dyDescent="0.25">
      <c r="B17" s="47" t="s">
        <v>36</v>
      </c>
      <c r="C17">
        <v>50</v>
      </c>
      <c r="K17" s="48"/>
    </row>
    <row r="18" spans="2:11" x14ac:dyDescent="0.25">
      <c r="B18" s="47" t="s">
        <v>37</v>
      </c>
      <c r="C18">
        <v>50</v>
      </c>
      <c r="K18" s="48"/>
    </row>
    <row r="19" spans="2:11" x14ac:dyDescent="0.25">
      <c r="B19" s="47"/>
      <c r="K19" s="48"/>
    </row>
    <row r="20" spans="2:11" x14ac:dyDescent="0.25">
      <c r="B20" s="47" t="s">
        <v>42</v>
      </c>
      <c r="C20">
        <v>4</v>
      </c>
      <c r="K20" s="48"/>
    </row>
    <row r="21" spans="2:11" ht="15.75" thickBot="1" x14ac:dyDescent="0.3">
      <c r="B21" s="47"/>
      <c r="C21">
        <v>7</v>
      </c>
      <c r="K21" s="48"/>
    </row>
    <row r="22" spans="2:11" x14ac:dyDescent="0.25">
      <c r="B22" s="47"/>
      <c r="C22">
        <v>17</v>
      </c>
      <c r="F22" s="46" t="s">
        <v>95</v>
      </c>
      <c r="G22" s="3"/>
      <c r="K22" s="48"/>
    </row>
    <row r="23" spans="2:11" ht="45.75" thickBot="1" x14ac:dyDescent="0.3">
      <c r="B23" s="47"/>
      <c r="C23">
        <v>18</v>
      </c>
      <c r="F23" s="137" t="s">
        <v>83</v>
      </c>
      <c r="G23" s="138" t="b">
        <f>AND(SUM(Központ!J11:J14,Központ!J23,Központ!J48)&lt;=1)</f>
        <v>1</v>
      </c>
      <c r="H23" s="4" t="str">
        <f>IF(G23=TRUE,"","Túl sok RF billentyűzet vagy HOST!")</f>
        <v/>
      </c>
      <c r="K23" s="48"/>
    </row>
    <row r="24" spans="2:11" x14ac:dyDescent="0.25">
      <c r="B24" s="47"/>
      <c r="K24" s="48"/>
    </row>
    <row r="25" spans="2:11" x14ac:dyDescent="0.25">
      <c r="B25" s="47" t="s">
        <v>51</v>
      </c>
      <c r="C25">
        <v>1</v>
      </c>
      <c r="K25" s="48"/>
    </row>
    <row r="26" spans="2:11" ht="15.75" thickBot="1" x14ac:dyDescent="0.3">
      <c r="B26" s="4"/>
      <c r="C26" s="1">
        <v>2</v>
      </c>
      <c r="D26" s="1"/>
      <c r="E26" s="1"/>
      <c r="F26" s="1"/>
      <c r="G26" s="1"/>
      <c r="H26" s="1"/>
      <c r="I26" s="1"/>
      <c r="J26" s="1"/>
      <c r="K26" s="5"/>
    </row>
    <row r="28" spans="2:11" ht="15.75" thickBot="1" x14ac:dyDescent="0.3"/>
    <row r="29" spans="2:11" x14ac:dyDescent="0.25">
      <c r="B29" s="46" t="s">
        <v>63</v>
      </c>
      <c r="C29" s="2" t="s">
        <v>2</v>
      </c>
      <c r="D29" s="2" t="s">
        <v>4</v>
      </c>
      <c r="E29" s="2" t="s">
        <v>3</v>
      </c>
      <c r="F29" s="2"/>
      <c r="G29" s="2" t="s">
        <v>24</v>
      </c>
      <c r="H29" s="2" t="s">
        <v>23</v>
      </c>
      <c r="I29" s="2" t="s">
        <v>25</v>
      </c>
      <c r="J29" s="2" t="s">
        <v>26</v>
      </c>
      <c r="K29" s="3" t="s">
        <v>27</v>
      </c>
    </row>
    <row r="30" spans="2:11" x14ac:dyDescent="0.25">
      <c r="B30" s="47">
        <v>2300</v>
      </c>
      <c r="C30">
        <v>1000</v>
      </c>
      <c r="D30">
        <v>500</v>
      </c>
      <c r="E30">
        <v>480</v>
      </c>
      <c r="G30">
        <v>8</v>
      </c>
      <c r="H30">
        <v>2</v>
      </c>
      <c r="I30">
        <v>2</v>
      </c>
      <c r="J30">
        <v>1</v>
      </c>
      <c r="K30" s="48">
        <v>3</v>
      </c>
    </row>
    <row r="31" spans="2:11" x14ac:dyDescent="0.25">
      <c r="B31" s="47">
        <v>2204</v>
      </c>
      <c r="C31">
        <v>500</v>
      </c>
      <c r="D31">
        <v>500</v>
      </c>
      <c r="E31">
        <v>700</v>
      </c>
      <c r="G31">
        <v>8</v>
      </c>
      <c r="H31">
        <v>3</v>
      </c>
      <c r="I31">
        <v>4</v>
      </c>
      <c r="J31">
        <v>1</v>
      </c>
      <c r="K31" s="48">
        <v>3</v>
      </c>
    </row>
    <row r="32" spans="2:11" x14ac:dyDescent="0.25">
      <c r="B32" s="47"/>
      <c r="C32">
        <v>700</v>
      </c>
      <c r="D32">
        <v>500</v>
      </c>
      <c r="G32">
        <v>8</v>
      </c>
      <c r="H32">
        <v>7</v>
      </c>
      <c r="I32">
        <v>8</v>
      </c>
      <c r="J32">
        <v>3</v>
      </c>
      <c r="K32" s="48">
        <v>3</v>
      </c>
    </row>
    <row r="33" spans="2:11" x14ac:dyDescent="0.25">
      <c r="B33" s="47"/>
      <c r="C33">
        <v>700</v>
      </c>
      <c r="D33">
        <v>500</v>
      </c>
      <c r="G33">
        <v>16</v>
      </c>
      <c r="H33">
        <v>15</v>
      </c>
      <c r="I33">
        <v>16</v>
      </c>
      <c r="J33">
        <v>4</v>
      </c>
      <c r="K33" s="48">
        <v>4</v>
      </c>
    </row>
    <row r="34" spans="2:11" x14ac:dyDescent="0.25">
      <c r="B34" s="47"/>
      <c r="K34" s="48"/>
    </row>
    <row r="35" spans="2:11" x14ac:dyDescent="0.25">
      <c r="B35" s="47"/>
      <c r="K35" s="48"/>
    </row>
    <row r="36" spans="2:11" x14ac:dyDescent="0.25">
      <c r="B36" s="47"/>
      <c r="K36" s="48"/>
    </row>
    <row r="37" spans="2:11" ht="15.75" thickBot="1" x14ac:dyDescent="0.3">
      <c r="B37" s="49"/>
      <c r="C37" t="s">
        <v>22</v>
      </c>
      <c r="K37" s="48"/>
    </row>
    <row r="38" spans="2:11" x14ac:dyDescent="0.25">
      <c r="B38" s="47" t="s">
        <v>18</v>
      </c>
      <c r="C38">
        <v>100</v>
      </c>
      <c r="F38" s="46" t="s">
        <v>86</v>
      </c>
      <c r="G38" s="3"/>
      <c r="K38" s="48"/>
    </row>
    <row r="39" spans="2:11" ht="45.75" thickBot="1" x14ac:dyDescent="0.3">
      <c r="B39" s="47" t="s">
        <v>21</v>
      </c>
      <c r="C39">
        <v>200</v>
      </c>
      <c r="F39" s="137" t="s">
        <v>83</v>
      </c>
      <c r="G39" s="138" t="b">
        <f>AND(SUM(Segédtáp1!J11:J14,Segédtáp1!J23,Segédtáp1!J47)&lt;=1)</f>
        <v>1</v>
      </c>
      <c r="H39" t="str">
        <f>IF(G39=TRUE,"","Túl sok RF billentyűzet vagy HOST!")</f>
        <v/>
      </c>
      <c r="K39" s="48"/>
    </row>
    <row r="40" spans="2:11" x14ac:dyDescent="0.25">
      <c r="B40" s="47"/>
      <c r="F40" s="46" t="s">
        <v>87</v>
      </c>
      <c r="G40" s="3"/>
      <c r="K40" s="48"/>
    </row>
    <row r="41" spans="2:11" ht="45.75" thickBot="1" x14ac:dyDescent="0.3">
      <c r="B41" s="47"/>
      <c r="C41" t="s">
        <v>38</v>
      </c>
      <c r="F41" s="137" t="s">
        <v>83</v>
      </c>
      <c r="G41" s="138" t="b">
        <f>AND(SUM(Segédtáp2!J11:J14,Segédtáp2!J23,Segédtáp2!J47)&lt;=1)</f>
        <v>1</v>
      </c>
      <c r="H41" t="str">
        <f t="shared" ref="H41" si="0">IF(G41=TRUE,"","Túl sok RF billentyűzet vagy HOST!")</f>
        <v/>
      </c>
      <c r="K41" s="48"/>
    </row>
    <row r="42" spans="2:11" x14ac:dyDescent="0.25">
      <c r="B42" s="47" t="s">
        <v>34</v>
      </c>
      <c r="C42">
        <v>50</v>
      </c>
      <c r="F42" s="46" t="s">
        <v>88</v>
      </c>
      <c r="G42" s="3"/>
      <c r="K42" s="48"/>
    </row>
    <row r="43" spans="2:11" ht="45.75" thickBot="1" x14ac:dyDescent="0.3">
      <c r="B43" s="47" t="s">
        <v>35</v>
      </c>
      <c r="C43">
        <v>300</v>
      </c>
      <c r="F43" s="137" t="s">
        <v>83</v>
      </c>
      <c r="G43" s="138" t="b">
        <f>AND(SUM(Segédtáp3!J11:J14,Segédtáp3!J23,Segédtáp3!J47)&lt;=1)</f>
        <v>1</v>
      </c>
      <c r="H43" t="str">
        <f>IF(G43=TRUE,"","Túl sok RF billentyűzet vagy HOST!")</f>
        <v/>
      </c>
      <c r="K43" s="48"/>
    </row>
    <row r="44" spans="2:11" x14ac:dyDescent="0.25">
      <c r="B44" s="47" t="s">
        <v>36</v>
      </c>
      <c r="C44">
        <v>50</v>
      </c>
      <c r="F44" s="46" t="s">
        <v>89</v>
      </c>
      <c r="G44" s="3"/>
      <c r="K44" s="48"/>
    </row>
    <row r="45" spans="2:11" ht="45.75" thickBot="1" x14ac:dyDescent="0.3">
      <c r="B45" s="47" t="s">
        <v>37</v>
      </c>
      <c r="C45">
        <v>50</v>
      </c>
      <c r="F45" s="137" t="s">
        <v>83</v>
      </c>
      <c r="G45" s="138" t="b">
        <f>AND(SUM(Segédtáp4!J11:J14,Segédtáp4!J23,Segédtáp4!J47)&lt;=1)</f>
        <v>1</v>
      </c>
      <c r="H45" t="str">
        <f>IF(G45=TRUE,"","Túl sok RF billentyűzet vagy HOST!")</f>
        <v/>
      </c>
      <c r="K45" s="48"/>
    </row>
    <row r="46" spans="2:11" x14ac:dyDescent="0.25">
      <c r="B46" s="47"/>
      <c r="F46" s="46" t="s">
        <v>90</v>
      </c>
      <c r="G46" s="3"/>
      <c r="K46" s="48"/>
    </row>
    <row r="47" spans="2:11" ht="45.75" thickBot="1" x14ac:dyDescent="0.3">
      <c r="B47" s="47" t="s">
        <v>42</v>
      </c>
      <c r="C47">
        <v>4</v>
      </c>
      <c r="F47" s="137" t="s">
        <v>83</v>
      </c>
      <c r="G47" s="138" t="b">
        <f>AND(SUM(Segédtáp5!J11:J14,Segédtáp5!J23,Segédtáp5!J47)&lt;=1)</f>
        <v>1</v>
      </c>
      <c r="H47" t="str">
        <f>IF(G47=TRUE,"","Túl sok RF billentyűzet vagy HOST!")</f>
        <v/>
      </c>
      <c r="K47" s="48"/>
    </row>
    <row r="48" spans="2:11" x14ac:dyDescent="0.25">
      <c r="B48" s="47"/>
      <c r="C48">
        <v>7</v>
      </c>
      <c r="F48" s="46" t="s">
        <v>91</v>
      </c>
      <c r="G48" s="3"/>
      <c r="K48" s="48"/>
    </row>
    <row r="49" spans="2:11" ht="45.75" thickBot="1" x14ac:dyDescent="0.3">
      <c r="B49" s="47"/>
      <c r="C49">
        <v>17</v>
      </c>
      <c r="F49" s="137" t="s">
        <v>83</v>
      </c>
      <c r="G49" s="138" t="b">
        <f>AND(SUM(Segédtáp6!J11:J14,Segédtáp6!J23,Segédtáp6!J47)&lt;=1)</f>
        <v>1</v>
      </c>
      <c r="H49" t="str">
        <f>IF(G49=TRUE,"","Túl sok RF billentyűzet vagy HOST!")</f>
        <v/>
      </c>
      <c r="K49" s="48"/>
    </row>
    <row r="50" spans="2:11" x14ac:dyDescent="0.25">
      <c r="B50" s="47"/>
      <c r="C50">
        <v>18</v>
      </c>
      <c r="F50" s="46" t="s">
        <v>92</v>
      </c>
      <c r="G50" s="3"/>
      <c r="K50" s="48"/>
    </row>
    <row r="51" spans="2:11" ht="45.75" thickBot="1" x14ac:dyDescent="0.3">
      <c r="B51" s="47"/>
      <c r="F51" s="137" t="s">
        <v>83</v>
      </c>
      <c r="G51" s="138" t="b">
        <f>AND(SUM(Segédtáp7!J11:J14,Segédtáp7!J23,Segédtáp7!J47)&lt;=1)</f>
        <v>1</v>
      </c>
      <c r="H51" t="str">
        <f>IF(G51=TRUE,"","Túl sok RF billentyűzet vagy HOST!")</f>
        <v/>
      </c>
      <c r="K51" s="48"/>
    </row>
    <row r="52" spans="2:11" x14ac:dyDescent="0.25">
      <c r="B52" s="47" t="s">
        <v>51</v>
      </c>
      <c r="C52">
        <v>1</v>
      </c>
      <c r="F52" s="46" t="s">
        <v>93</v>
      </c>
      <c r="G52" s="3"/>
      <c r="K52" s="48"/>
    </row>
    <row r="53" spans="2:11" ht="45.75" thickBot="1" x14ac:dyDescent="0.3">
      <c r="B53" s="4"/>
      <c r="C53" s="1">
        <v>2</v>
      </c>
      <c r="D53" s="1"/>
      <c r="E53" s="1"/>
      <c r="F53" s="137" t="s">
        <v>83</v>
      </c>
      <c r="G53" s="138" t="b">
        <f>AND(SUM(Segédtáp8!J11:J14,Segédtáp8!J23,Segédtáp8!J47)&lt;=1)</f>
        <v>1</v>
      </c>
      <c r="H53" s="4" t="str">
        <f>IF(G53=TRUE,"","Túl sok RF billentyűzet vagy HOST!")</f>
        <v/>
      </c>
      <c r="I53" s="1"/>
      <c r="J53" s="1"/>
      <c r="K53" s="5"/>
    </row>
  </sheetData>
  <dataValidations disablePrompts="1" count="1">
    <dataValidation type="list" allowBlank="1" showInputMessage="1" showErrorMessage="1" sqref="O13 N18:N24" xr:uid="{38AB2D3B-5B95-4438-84D1-AB408B6A9B27}">
      <formula1>$G$11:$G$12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D214-418B-432C-B5CF-97AEB16DE087}">
  <sheetPr codeName="Munka2"/>
  <dimension ref="A1:M37"/>
  <sheetViews>
    <sheetView zoomScale="85" zoomScaleNormal="85" workbookViewId="0">
      <selection activeCell="M28" sqref="M28:M32"/>
    </sheetView>
  </sheetViews>
  <sheetFormatPr defaultRowHeight="15" x14ac:dyDescent="0.25"/>
  <cols>
    <col min="1" max="1" width="8.7109375" customWidth="1"/>
    <col min="2" max="2" width="22.7109375" customWidth="1"/>
    <col min="3" max="3" width="18.710937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30.75" thickBot="1" x14ac:dyDescent="0.3">
      <c r="A3" s="7"/>
      <c r="B3" s="83" t="s">
        <v>72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119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2204</v>
      </c>
      <c r="D4" s="12" t="s">
        <v>97</v>
      </c>
      <c r="E4" s="82">
        <v>700</v>
      </c>
      <c r="F4" s="12"/>
      <c r="G4" s="12" t="s">
        <v>111</v>
      </c>
      <c r="H4" s="12">
        <f>IF(E4=700,Segédtáblázat!C31,Segédtáblázat!C30)</f>
        <v>500</v>
      </c>
      <c r="I4" s="12">
        <v>40</v>
      </c>
      <c r="J4" s="12"/>
      <c r="K4" s="13">
        <f>I4</f>
        <v>40</v>
      </c>
      <c r="L4" s="7"/>
      <c r="M4" s="164"/>
    </row>
    <row r="5" spans="1:13" ht="15.75" customHeight="1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customHeight="1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.7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5" customHeight="1" x14ac:dyDescent="0.25">
      <c r="A11" s="25"/>
      <c r="B11" s="26"/>
      <c r="C11" s="131" t="s">
        <v>11</v>
      </c>
      <c r="D11" s="63"/>
      <c r="E11" s="186" t="str">
        <f>Segédtáblázat!H39</f>
        <v/>
      </c>
      <c r="F11" s="186"/>
      <c r="G11" s="186"/>
      <c r="H11" s="63"/>
      <c r="I11" s="64">
        <v>105</v>
      </c>
      <c r="J11" s="122">
        <v>0</v>
      </c>
      <c r="K11" s="65">
        <f t="shared" si="0"/>
        <v>0</v>
      </c>
      <c r="L11" s="99"/>
      <c r="M11" s="167"/>
    </row>
    <row r="12" spans="1:13" ht="1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5">
        <v>0</v>
      </c>
      <c r="K12" s="27">
        <f t="shared" si="0"/>
        <v>0</v>
      </c>
      <c r="L12" s="99"/>
      <c r="M12" s="167"/>
    </row>
    <row r="13" spans="1:13" ht="1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5">
        <v>0</v>
      </c>
      <c r="K13" s="66">
        <f t="shared" si="0"/>
        <v>0</v>
      </c>
      <c r="L13" s="99"/>
      <c r="M13" s="167"/>
    </row>
    <row r="14" spans="1:13" ht="15.7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51">
        <v>0</v>
      </c>
      <c r="K14" s="24">
        <f t="shared" si="0"/>
        <v>0</v>
      </c>
      <c r="L14" s="99"/>
      <c r="M14" s="167"/>
    </row>
    <row r="15" spans="1:13" ht="1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5.7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26"/>
      <c r="F22" s="26"/>
      <c r="G22" s="26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87" t="str">
        <f>Segédtáblázat!H39</f>
        <v/>
      </c>
      <c r="F23" s="187"/>
      <c r="G23" s="187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29.25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131</v>
      </c>
    </row>
    <row r="25" spans="1:13" ht="15.7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customHeight="1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.7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5" customHeight="1" x14ac:dyDescent="0.25">
      <c r="A28" s="14"/>
      <c r="B28" s="74" t="s">
        <v>33</v>
      </c>
      <c r="C28" s="15"/>
      <c r="D28" s="15"/>
      <c r="E28" s="147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5" customHeight="1" x14ac:dyDescent="0.25">
      <c r="A29" s="14"/>
      <c r="B29" s="15"/>
      <c r="C29" s="75" t="str">
        <f>IF(C4=2300,"-",IF(C4=2032,"-",IF(C4=2204,"PGM5",)))</f>
        <v>PGM5</v>
      </c>
      <c r="D29" s="76" t="s">
        <v>139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5" customHeight="1" x14ac:dyDescent="0.25">
      <c r="A30" s="14"/>
      <c r="B30" s="15"/>
      <c r="C30" s="75" t="str">
        <f>IF(C4=2300,"-",IF(C4=2032,"-",IF(C4=2204,"PGM6",)))</f>
        <v>PGM6</v>
      </c>
      <c r="D30" s="76" t="s">
        <v>136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5" customHeight="1" x14ac:dyDescent="0.25">
      <c r="A31" s="14"/>
      <c r="B31" s="15"/>
      <c r="C31" s="75" t="str">
        <f>IF(C4=2300,"-",IF(C4=2032,"-",IF(C4=2204,"PGM7",)))</f>
        <v>PGM7</v>
      </c>
      <c r="D31" s="76" t="s">
        <v>137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5" customHeight="1" x14ac:dyDescent="0.25">
      <c r="A32" s="14"/>
      <c r="B32" s="15"/>
      <c r="C32" s="75" t="str">
        <f>IF(C4=2300,"-",IF(C4=2032,"-",IF(C4=2204,"PGM8",)))</f>
        <v>PGM8</v>
      </c>
      <c r="D32" s="76" t="s">
        <v>138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2">
        <v>1</v>
      </c>
      <c r="K33" s="153">
        <f t="shared" ref="K33" si="5">I33*J33</f>
        <v>0</v>
      </c>
      <c r="L33" s="116"/>
      <c r="M33" s="145" t="s">
        <v>127</v>
      </c>
    </row>
    <row r="34" spans="1:13" ht="15.7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132</v>
      </c>
    </row>
    <row r="35" spans="1:13" ht="32.25" customHeight="1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26.2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  <row r="37" spans="1:13" ht="15.75" customHeight="1" x14ac:dyDescent="0.25"/>
  </sheetData>
  <sheetProtection password="CE88" sheet="1" objects="1" scenarios="1"/>
  <mergeCells count="14">
    <mergeCell ref="M34:M36"/>
    <mergeCell ref="D34:E34"/>
    <mergeCell ref="E11:G11"/>
    <mergeCell ref="E23:G23"/>
    <mergeCell ref="A1:G2"/>
    <mergeCell ref="H1:K1"/>
    <mergeCell ref="H2:K2"/>
    <mergeCell ref="L2:M2"/>
    <mergeCell ref="L1:M1"/>
    <mergeCell ref="M3:M4"/>
    <mergeCell ref="M7:M16"/>
    <mergeCell ref="M17:M22"/>
    <mergeCell ref="M24:M27"/>
    <mergeCell ref="M28:M32"/>
  </mergeCells>
  <conditionalFormatting sqref="J35">
    <cfRule type="cellIs" dxfId="317" priority="42" operator="greaterThan">
      <formula>$H$4</formula>
    </cfRule>
    <cfRule type="cellIs" dxfId="316" priority="44" operator="lessThan">
      <formula>#REF!</formula>
    </cfRule>
    <cfRule type="cellIs" dxfId="315" priority="45" operator="greaterThan">
      <formula>#REF!</formula>
    </cfRule>
  </conditionalFormatting>
  <conditionalFormatting sqref="H35">
    <cfRule type="cellIs" dxfId="314" priority="43" operator="greaterThan">
      <formula>18</formula>
    </cfRule>
  </conditionalFormatting>
  <conditionalFormatting sqref="B9">
    <cfRule type="cellIs" dxfId="313" priority="39" operator="lessThan">
      <formula>0</formula>
    </cfRule>
  </conditionalFormatting>
  <conditionalFormatting sqref="B19">
    <cfRule type="cellIs" dxfId="312" priority="38" operator="lessThan">
      <formula>0</formula>
    </cfRule>
  </conditionalFormatting>
  <conditionalFormatting sqref="B25">
    <cfRule type="cellIs" dxfId="311" priority="37" operator="lessThan">
      <formula>0</formula>
    </cfRule>
  </conditionalFormatting>
  <conditionalFormatting sqref="B27">
    <cfRule type="cellIs" dxfId="310" priority="36" operator="lessThan">
      <formula>0</formula>
    </cfRule>
  </conditionalFormatting>
  <conditionalFormatting sqref="J7">
    <cfRule type="cellIs" dxfId="309" priority="35" operator="greaterThan">
      <formula>0</formula>
    </cfRule>
  </conditionalFormatting>
  <conditionalFormatting sqref="J8">
    <cfRule type="cellIs" dxfId="308" priority="34" operator="greaterThan">
      <formula>0</formula>
    </cfRule>
  </conditionalFormatting>
  <conditionalFormatting sqref="J9">
    <cfRule type="cellIs" dxfId="307" priority="33" operator="greaterThan">
      <formula>0</formula>
    </cfRule>
  </conditionalFormatting>
  <conditionalFormatting sqref="J10">
    <cfRule type="cellIs" dxfId="306" priority="32" operator="greaterThan">
      <formula>0</formula>
    </cfRule>
  </conditionalFormatting>
  <conditionalFormatting sqref="J15">
    <cfRule type="cellIs" dxfId="305" priority="31" operator="greaterThan">
      <formula>0</formula>
    </cfRule>
  </conditionalFormatting>
  <conditionalFormatting sqref="I16">
    <cfRule type="cellIs" dxfId="304" priority="30" operator="greaterThan">
      <formula>0</formula>
    </cfRule>
  </conditionalFormatting>
  <conditionalFormatting sqref="J11">
    <cfRule type="cellIs" dxfId="303" priority="27" operator="greaterThan">
      <formula>0</formula>
    </cfRule>
    <cfRule type="containsText" dxfId="302" priority="29" operator="containsText" text="hamis$G$11">
      <formula>NOT(ISERROR(SEARCH("hamis$G$11",J11)))</formula>
    </cfRule>
  </conditionalFormatting>
  <conditionalFormatting sqref="J12">
    <cfRule type="cellIs" dxfId="301" priority="24" operator="greaterThan">
      <formula>0</formula>
    </cfRule>
    <cfRule type="containsText" dxfId="300" priority="26" operator="containsText" text="hamis$G$11">
      <formula>NOT(ISERROR(SEARCH("hamis$G$11",J12)))</formula>
    </cfRule>
  </conditionalFormatting>
  <conditionalFormatting sqref="J13">
    <cfRule type="cellIs" dxfId="299" priority="21" operator="greaterThan">
      <formula>0</formula>
    </cfRule>
    <cfRule type="containsText" dxfId="298" priority="23" operator="containsText" text="hamis$G$11">
      <formula>NOT(ISERROR(SEARCH("hamis$G$11",J13)))</formula>
    </cfRule>
  </conditionalFormatting>
  <conditionalFormatting sqref="J14">
    <cfRule type="cellIs" dxfId="297" priority="18" operator="greaterThan">
      <formula>0</formula>
    </cfRule>
    <cfRule type="containsText" dxfId="296" priority="20" operator="containsText" text="hamis$G$11">
      <formula>NOT(ISERROR(SEARCH("hamis$G$11",J14)))</formula>
    </cfRule>
  </conditionalFormatting>
  <conditionalFormatting sqref="J23">
    <cfRule type="cellIs" dxfId="295" priority="15" operator="greaterThan">
      <formula>0</formula>
    </cfRule>
    <cfRule type="containsText" dxfId="294" priority="17" operator="containsText" text="hamis$G$11">
      <formula>NOT(ISERROR(SEARCH("hamis$G$11",J23)))</formula>
    </cfRule>
  </conditionalFormatting>
  <conditionalFormatting sqref="J17">
    <cfRule type="cellIs" dxfId="293" priority="14" operator="greaterThan">
      <formula>0</formula>
    </cfRule>
  </conditionalFormatting>
  <conditionalFormatting sqref="I18">
    <cfRule type="cellIs" dxfId="292" priority="11" operator="greaterThan">
      <formula>0</formula>
    </cfRule>
  </conditionalFormatting>
  <conditionalFormatting sqref="I21">
    <cfRule type="cellIs" dxfId="291" priority="10" operator="greaterThan">
      <formula>0</formula>
    </cfRule>
  </conditionalFormatting>
  <conditionalFormatting sqref="J20">
    <cfRule type="cellIs" dxfId="290" priority="9" operator="greaterThan">
      <formula>0</formula>
    </cfRule>
  </conditionalFormatting>
  <conditionalFormatting sqref="J24">
    <cfRule type="cellIs" dxfId="289" priority="8" operator="greaterThan">
      <formula>0</formula>
    </cfRule>
  </conditionalFormatting>
  <conditionalFormatting sqref="J26">
    <cfRule type="cellIs" dxfId="288" priority="7" operator="greaterThan">
      <formula>0</formula>
    </cfRule>
  </conditionalFormatting>
  <conditionalFormatting sqref="I29">
    <cfRule type="cellIs" dxfId="287" priority="6" operator="greaterThan">
      <formula>0</formula>
    </cfRule>
  </conditionalFormatting>
  <conditionalFormatting sqref="I30">
    <cfRule type="cellIs" dxfId="286" priority="5" operator="greaterThan">
      <formula>0</formula>
    </cfRule>
  </conditionalFormatting>
  <conditionalFormatting sqref="I31">
    <cfRule type="cellIs" dxfId="285" priority="4" operator="greaterThan">
      <formula>0</formula>
    </cfRule>
  </conditionalFormatting>
  <conditionalFormatting sqref="I32">
    <cfRule type="cellIs" dxfId="284" priority="3" operator="greaterThan">
      <formula>0</formula>
    </cfRule>
  </conditionalFormatting>
  <conditionalFormatting sqref="I33">
    <cfRule type="cellIs" dxfId="283" priority="2" operator="greaterThan">
      <formula>0</formula>
    </cfRule>
  </conditionalFormatting>
  <dataValidations disablePrompts="1" count="1">
    <dataValidation allowBlank="1" showInputMessage="1" showErrorMessage="1" promptTitle="DSC NEO HS..." sqref="C6" xr:uid="{5AA542CA-A3CA-4E4B-99C3-2AEAA812B22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greaterThan" id="{958AF943-6017-4982-B63E-C3D2A1CB0A6D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50" operator="greaterThan" id="{63C2C53C-86D0-4F1C-8984-83E825E87011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48" operator="greaterThan" id="{D5EAB543-BF63-4160-938C-577FCA7BC5D5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47" operator="greaterThan" id="{A46E0626-A7F9-478C-BBCC-CC7D7E643FFF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46" operator="greaterThan" id="{8E014D86-EF5D-4001-9C80-7FB26A95AB89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41" operator="containsText" id="{687D398B-A3BE-4E96-A837-AA454AB99010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40" operator="containsText" id="{A7A50C83-FA06-4C63-90F8-127F90340600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  <x14:conditionalFormatting xmlns:xm="http://schemas.microsoft.com/office/excel/2006/main">
          <x14:cfRule type="cellIs" priority="28" operator="greaterThan" id="{894153CB-6114-4050-BA30-2AC5DEB47DFC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ellIs" priority="25" operator="greaterThan" id="{23F5C2AB-F57D-4CE6-A6CC-8DD8FEF41B8A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22" operator="greaterThan" id="{53813427-567D-4742-A35D-7EB8778B925E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19" operator="greaterThan" id="{55F36D04-9096-4051-83A0-18C0CD96DC2D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cellIs" priority="16" operator="greaterThan" id="{1A581E80-B440-4EB1-85F9-65665020B1AB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Akkumulátortöltő áram" prompt="Vállassza ki a központ beállított akummulátortöltő áramát" xr:uid="{C6765952-DD6C-43BF-B972-7BB9EBC54CC3}">
          <x14:formula1>
            <xm:f>Segédtáblázat!$E$30:$E$31</xm:f>
          </x14:formula1>
          <xm:sqref>E4</xm:sqref>
        </x14:dataValidation>
        <x14:dataValidation type="list" allowBlank="1" showInputMessage="1" showErrorMessage="1" promptTitle="DSC NEO HS..." xr:uid="{B201F026-9850-43B7-84C1-CFCFE551865D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ok száma  a központon" prompt="Akkumulátorok száma  a központon" xr:uid="{81B67DD5-3808-4A4D-B588-C32E5D997CEA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Akkumulátor kapacitás választása" prompt="Akkumulátor kapacitás választása" xr:uid="{E481D840-EDCD-44B0-8D45-5B559A0AF2B2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töltő áram" prompt="Vállassza ki a központ beállított akummulátortöltő áramát" xr:uid="{C443BC67-F163-4981-A6DB-801DAA56F5BB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DSC NEO HS..." xr:uid="{CFBBD3C5-1385-42EC-8C92-7ABCFEFA5577}">
          <x14:formula1>
            <xm:f>Segédtáblázat!$B$3:$B$6</xm:f>
          </x14:formula1>
          <xm:sqref>C5</xm:sqref>
        </x14:dataValidation>
        <x14:dataValidation type="list" allowBlank="1" showInputMessage="1" showErrorMessage="1" xr:uid="{96F92475-4A29-49C8-8020-26E41A9BF7D6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8823-4584-4BD4-AF7D-6845B54923FB}">
  <sheetPr codeName="Munka3"/>
  <dimension ref="A1:M36"/>
  <sheetViews>
    <sheetView zoomScale="85" zoomScaleNormal="85" workbookViewId="0">
      <selection activeCell="D32" sqref="D32"/>
    </sheetView>
  </sheetViews>
  <sheetFormatPr defaultRowHeight="15" x14ac:dyDescent="0.25"/>
  <cols>
    <col min="1" max="1" width="8.7109375" customWidth="1"/>
    <col min="2" max="2" width="22.5703125" customWidth="1"/>
    <col min="3" max="3" width="18.710937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80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119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2204</v>
      </c>
      <c r="D4" s="12" t="s">
        <v>121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Segédtáblázat!H41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3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26"/>
      <c r="F22" s="26"/>
      <c r="G22" s="26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87" t="str">
        <f>Segédtáblázat!H41</f>
        <v/>
      </c>
      <c r="F23" s="187"/>
      <c r="G23" s="187"/>
      <c r="H23" s="60"/>
      <c r="I23" s="61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30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IF(C4=2300,"-",IF(C4=2032,"-",IF(C4=2204,"PGM9",)))</f>
        <v>PGM9</v>
      </c>
      <c r="D29" s="76" t="s">
        <v>139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IF(C4=2300,"-",IF(C4=2032,"-",IF(C4=2204,"PGM10",)))</f>
        <v>PGM10</v>
      </c>
      <c r="D30" s="76" t="s">
        <v>136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IF(C4=2300,"-",IF(C4=2032,"-",IF(C4=2204,"PGM11",)))</f>
        <v>PGM11</v>
      </c>
      <c r="D31" s="76" t="s">
        <v>137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IF(C4=2300,"-",IF(C4=2032,"-",IF(C4=2204,"PGM12",)))</f>
        <v>PGM12</v>
      </c>
      <c r="D32" s="76" t="s">
        <v>138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3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H2:K2"/>
    <mergeCell ref="L2:M2"/>
    <mergeCell ref="M3:M4"/>
    <mergeCell ref="M7:M16"/>
    <mergeCell ref="D34:E34"/>
    <mergeCell ref="E11:G11"/>
    <mergeCell ref="E23:G23"/>
    <mergeCell ref="A1:G2"/>
    <mergeCell ref="H1:K1"/>
    <mergeCell ref="M17:M22"/>
    <mergeCell ref="M24:M27"/>
    <mergeCell ref="M34:M36"/>
    <mergeCell ref="L1:M1"/>
    <mergeCell ref="M28:M32"/>
  </mergeCells>
  <conditionalFormatting sqref="J35">
    <cfRule type="cellIs" dxfId="270" priority="40" operator="greaterThan">
      <formula>$H$4</formula>
    </cfRule>
    <cfRule type="cellIs" dxfId="269" priority="42" operator="lessThan">
      <formula>#REF!</formula>
    </cfRule>
    <cfRule type="cellIs" dxfId="268" priority="43" operator="greaterThan">
      <formula>#REF!</formula>
    </cfRule>
  </conditionalFormatting>
  <conditionalFormatting sqref="H35">
    <cfRule type="cellIs" dxfId="267" priority="41" operator="greaterThan">
      <formula>18</formula>
    </cfRule>
  </conditionalFormatting>
  <conditionalFormatting sqref="B9">
    <cfRule type="cellIs" dxfId="266" priority="35" operator="lessThan">
      <formula>0</formula>
    </cfRule>
  </conditionalFormatting>
  <conditionalFormatting sqref="B19 B22 B25 B27">
    <cfRule type="cellIs" dxfId="265" priority="34" operator="lessThan">
      <formula>0</formula>
    </cfRule>
  </conditionalFormatting>
  <conditionalFormatting sqref="J7">
    <cfRule type="cellIs" dxfId="264" priority="33" operator="greaterThan">
      <formula>0</formula>
    </cfRule>
  </conditionalFormatting>
  <conditionalFormatting sqref="J8">
    <cfRule type="cellIs" dxfId="263" priority="32" operator="greaterThan">
      <formula>0</formula>
    </cfRule>
  </conditionalFormatting>
  <conditionalFormatting sqref="J9">
    <cfRule type="cellIs" dxfId="262" priority="31" operator="greaterThan">
      <formula>0</formula>
    </cfRule>
  </conditionalFormatting>
  <conditionalFormatting sqref="J10">
    <cfRule type="cellIs" dxfId="261" priority="30" operator="greaterThan">
      <formula>0</formula>
    </cfRule>
  </conditionalFormatting>
  <conditionalFormatting sqref="J11">
    <cfRule type="cellIs" dxfId="260" priority="27" operator="greaterThan">
      <formula>0</formula>
    </cfRule>
    <cfRule type="containsText" dxfId="259" priority="29" operator="containsText" text="hamis$G$11">
      <formula>NOT(ISERROR(SEARCH("hamis$G$11",J11)))</formula>
    </cfRule>
  </conditionalFormatting>
  <conditionalFormatting sqref="J12">
    <cfRule type="cellIs" dxfId="258" priority="24" operator="greaterThan">
      <formula>0</formula>
    </cfRule>
    <cfRule type="containsText" dxfId="257" priority="26" operator="containsText" text="hamis$G$11">
      <formula>NOT(ISERROR(SEARCH("hamis$G$11",J12)))</formula>
    </cfRule>
  </conditionalFormatting>
  <conditionalFormatting sqref="J13">
    <cfRule type="cellIs" dxfId="256" priority="21" operator="greaterThan">
      <formula>0</formula>
    </cfRule>
    <cfRule type="containsText" dxfId="255" priority="23" operator="containsText" text="hamis$G$11">
      <formula>NOT(ISERROR(SEARCH("hamis$G$11",J13)))</formula>
    </cfRule>
  </conditionalFormatting>
  <conditionalFormatting sqref="J14">
    <cfRule type="cellIs" dxfId="254" priority="18" operator="greaterThan">
      <formula>0</formula>
    </cfRule>
    <cfRule type="containsText" dxfId="253" priority="20" operator="containsText" text="hamis$G$11">
      <formula>NOT(ISERROR(SEARCH("hamis$G$11",J14)))</formula>
    </cfRule>
  </conditionalFormatting>
  <conditionalFormatting sqref="J15">
    <cfRule type="cellIs" dxfId="252" priority="14" operator="greaterThan">
      <formula>0</formula>
    </cfRule>
  </conditionalFormatting>
  <conditionalFormatting sqref="I16">
    <cfRule type="cellIs" dxfId="251" priority="13" operator="greaterThan">
      <formula>0</formula>
    </cfRule>
  </conditionalFormatting>
  <conditionalFormatting sqref="J17">
    <cfRule type="cellIs" dxfId="250" priority="12" operator="greaterThan">
      <formula>0</formula>
    </cfRule>
  </conditionalFormatting>
  <conditionalFormatting sqref="I18">
    <cfRule type="cellIs" dxfId="249" priority="11" operator="greaterThan">
      <formula>0</formula>
    </cfRule>
  </conditionalFormatting>
  <conditionalFormatting sqref="J20">
    <cfRule type="cellIs" dxfId="248" priority="10" operator="greaterThan">
      <formula>0</formula>
    </cfRule>
  </conditionalFormatting>
  <conditionalFormatting sqref="I21">
    <cfRule type="cellIs" dxfId="247" priority="9" operator="greaterThan">
      <formula>0</formula>
    </cfRule>
  </conditionalFormatting>
  <conditionalFormatting sqref="J23">
    <cfRule type="cellIs" dxfId="246" priority="8" operator="greaterThan">
      <formula>0</formula>
    </cfRule>
  </conditionalFormatting>
  <conditionalFormatting sqref="J24">
    <cfRule type="cellIs" dxfId="245" priority="7" operator="greaterThan">
      <formula>0</formula>
    </cfRule>
  </conditionalFormatting>
  <conditionalFormatting sqref="J26">
    <cfRule type="cellIs" dxfId="244" priority="6" operator="greaterThan">
      <formula>0</formula>
    </cfRule>
  </conditionalFormatting>
  <conditionalFormatting sqref="I29">
    <cfRule type="cellIs" dxfId="243" priority="5" operator="greaterThan">
      <formula>0</formula>
    </cfRule>
  </conditionalFormatting>
  <conditionalFormatting sqref="I30">
    <cfRule type="cellIs" dxfId="242" priority="4" operator="greaterThan">
      <formula>0</formula>
    </cfRule>
  </conditionalFormatting>
  <conditionalFormatting sqref="I31">
    <cfRule type="cellIs" dxfId="241" priority="3" operator="greaterThan">
      <formula>0</formula>
    </cfRule>
  </conditionalFormatting>
  <conditionalFormatting sqref="I32">
    <cfRule type="cellIs" dxfId="240" priority="2" operator="greaterThan">
      <formula>0</formula>
    </cfRule>
  </conditionalFormatting>
  <conditionalFormatting sqref="I33">
    <cfRule type="cellIs" dxfId="239" priority="1" operator="greaterThan">
      <formula>0</formula>
    </cfRule>
  </conditionalFormatting>
  <dataValidations disablePrompts="1" count="1">
    <dataValidation allowBlank="1" showInputMessage="1" showErrorMessage="1" promptTitle="DSC NEO HS..." sqref="C6" xr:uid="{A2BCD3D0-4AAC-42C9-9940-D66115F3D8BC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" operator="greaterThan" id="{4F0CEA81-3482-4807-B209-81BEB4F3ED1A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8" operator="greaterThan" id="{A7C278BF-0C2E-4450-A248-C23294F92957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46" operator="greaterThan" id="{3F342686-B89C-4916-81A3-CB567FCEB4BF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45" operator="greaterThan" id="{5D42B85F-C358-47B9-9638-332A65237CD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44" operator="greaterThan" id="{FEDBCF00-A841-4252-BA8A-AE5560614057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37" operator="containsText" id="{88A72C60-F448-43C1-B385-3BD2FC5A759A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36" operator="containsText" id="{385F9A6D-9E04-4276-9A4F-428C3372C26A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  <x14:conditionalFormatting xmlns:xm="http://schemas.microsoft.com/office/excel/2006/main">
          <x14:cfRule type="cellIs" priority="28" operator="greaterThan" id="{DD75240E-E63E-4E5B-852A-C21B62299561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ellIs" priority="25" operator="greaterThan" id="{28249412-FFC8-45F0-A54A-1B5E208C5305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22" operator="greaterThan" id="{0A67E954-70F9-4086-9244-F7D7E2743004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19" operator="greaterThan" id="{4BC744EA-C68C-46F4-92D3-AD4F0E18C5FC}">
            <xm:f>Segédtáblázat!$H$23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DSC NEO HS..." xr:uid="{B9B829D7-C4A7-432E-A869-DF8E253E35B3}">
          <x14:formula1>
            <xm:f>Segédtáblázat!$B$3:$B$6</xm:f>
          </x14:formula1>
          <xm:sqref>C5</xm:sqref>
        </x14:dataValidation>
        <x14:dataValidation type="list" allowBlank="1" showInputMessage="1" showErrorMessage="1" promptTitle="Akkumulátortöltő áram" prompt="Vállassza ki a központ beállított akummulátortöltő áramát" xr:uid="{FFB73490-9BEB-4E19-A46A-A882FC086F1C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Akkumulátor kapacitás választása" prompt="Akkumulátor kapacitás választása" xr:uid="{E5463AE7-AA43-4F40-9D7D-88A31EC4A378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ok száma  a központon" prompt="Akkumulátorok száma  a központon" xr:uid="{D85684B4-64DB-4164-9821-C7D3F486825F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DSC NEO HS..." xr:uid="{9AD9EED9-5D15-4828-A72E-4F0A2E57D752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töltő áram" prompt="Vállassza ki a központ beállított akummulátortöltő áramát" xr:uid="{4C83DA28-9B23-495C-AD2A-9BBF11300764}">
          <x14:formula1>
            <xm:f>Segédtáblázat!$E$30:$E$31</xm:f>
          </x14:formula1>
          <xm:sqref>E4</xm:sqref>
        </x14:dataValidation>
        <x14:dataValidation type="list" allowBlank="1" showInputMessage="1" showErrorMessage="1" xr:uid="{19A9E9C7-A0CF-4866-9C39-13F77897A342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74ECB-9635-4284-9EBC-4D4E170F2D62}">
  <sheetPr codeName="Munka4"/>
  <dimension ref="A1:M36"/>
  <sheetViews>
    <sheetView zoomScale="85" zoomScaleNormal="85" workbookViewId="0">
      <selection activeCell="B28" sqref="B28"/>
    </sheetView>
  </sheetViews>
  <sheetFormatPr defaultRowHeight="15" x14ac:dyDescent="0.25"/>
  <cols>
    <col min="1" max="1" width="8.7109375" customWidth="1"/>
    <col min="2" max="2" width="22.7109375" customWidth="1"/>
    <col min="3" max="3" width="18.710937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79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119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2204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Segédtáblázat!H43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60"/>
      <c r="F22" s="60"/>
      <c r="G22" s="60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91" t="str">
        <f>Segédtáblázat!H43</f>
        <v/>
      </c>
      <c r="F23" s="191"/>
      <c r="G23" s="191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30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IF(C4=2300,"-",IF(C4=2032,"-",IF(C4=2204,"PGM13",)))</f>
        <v>PGM13</v>
      </c>
      <c r="D29" s="76" t="s">
        <v>139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IF(C4=2300,"-",IF(C4=2032,"-",IF(C4=2204,"PGM14",)))</f>
        <v>PGM14</v>
      </c>
      <c r="D30" s="76" t="s">
        <v>136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IF(C4=2300,"-",IF(C4=2032,"-",IF(C4=2204,"PGM15",)))</f>
        <v>PGM15</v>
      </c>
      <c r="D31" s="76" t="s">
        <v>137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IF(C4=2300,"-",IF(C4=2032,"-",IF(C4=2204,"PGM16",)))</f>
        <v>PGM16</v>
      </c>
      <c r="D32" s="76" t="s">
        <v>138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227" priority="31" operator="greaterThan">
      <formula>$H$4</formula>
    </cfRule>
    <cfRule type="cellIs" dxfId="226" priority="33" operator="lessThan">
      <formula>#REF!</formula>
    </cfRule>
    <cfRule type="cellIs" dxfId="225" priority="34" operator="greaterThan">
      <formula>#REF!</formula>
    </cfRule>
  </conditionalFormatting>
  <conditionalFormatting sqref="H35">
    <cfRule type="cellIs" dxfId="224" priority="32" operator="greaterThan">
      <formula>18</formula>
    </cfRule>
  </conditionalFormatting>
  <conditionalFormatting sqref="B19">
    <cfRule type="cellIs" dxfId="223" priority="30" operator="lessThan">
      <formula>0</formula>
    </cfRule>
  </conditionalFormatting>
  <conditionalFormatting sqref="B22">
    <cfRule type="cellIs" dxfId="222" priority="29" operator="lessThan">
      <formula>0</formula>
    </cfRule>
  </conditionalFormatting>
  <conditionalFormatting sqref="B25">
    <cfRule type="cellIs" dxfId="221" priority="28" operator="lessThan">
      <formula>0</formula>
    </cfRule>
  </conditionalFormatting>
  <conditionalFormatting sqref="B27">
    <cfRule type="cellIs" dxfId="220" priority="27" operator="lessThan">
      <formula>0</formula>
    </cfRule>
  </conditionalFormatting>
  <conditionalFormatting sqref="B9">
    <cfRule type="cellIs" dxfId="219" priority="26" operator="lessThan">
      <formula>0</formula>
    </cfRule>
  </conditionalFormatting>
  <conditionalFormatting sqref="J7">
    <cfRule type="cellIs" dxfId="218" priority="23" operator="greaterThan">
      <formula>0</formula>
    </cfRule>
  </conditionalFormatting>
  <conditionalFormatting sqref="J8">
    <cfRule type="cellIs" dxfId="217" priority="22" operator="greaterThan">
      <formula>0</formula>
    </cfRule>
  </conditionalFormatting>
  <conditionalFormatting sqref="J9">
    <cfRule type="cellIs" dxfId="216" priority="21" operator="greaterThan">
      <formula>0</formula>
    </cfRule>
  </conditionalFormatting>
  <conditionalFormatting sqref="J10">
    <cfRule type="cellIs" dxfId="215" priority="20" operator="greaterThan">
      <formula>0</formula>
    </cfRule>
  </conditionalFormatting>
  <conditionalFormatting sqref="J11">
    <cfRule type="cellIs" dxfId="214" priority="19" operator="greaterThan">
      <formula>0</formula>
    </cfRule>
  </conditionalFormatting>
  <conditionalFormatting sqref="J12">
    <cfRule type="cellIs" dxfId="213" priority="18" operator="greaterThan">
      <formula>0</formula>
    </cfRule>
  </conditionalFormatting>
  <conditionalFormatting sqref="J13">
    <cfRule type="cellIs" dxfId="212" priority="17" operator="greaterThan">
      <formula>0</formula>
    </cfRule>
  </conditionalFormatting>
  <conditionalFormatting sqref="J14">
    <cfRule type="cellIs" dxfId="211" priority="16" operator="greaterThan">
      <formula>0</formula>
    </cfRule>
  </conditionalFormatting>
  <conditionalFormatting sqref="I16">
    <cfRule type="cellIs" dxfId="210" priority="14" operator="greaterThan">
      <formula>0</formula>
    </cfRule>
  </conditionalFormatting>
  <conditionalFormatting sqref="I18">
    <cfRule type="cellIs" dxfId="209" priority="13" operator="greaterThan">
      <formula>0</formula>
    </cfRule>
  </conditionalFormatting>
  <conditionalFormatting sqref="J17">
    <cfRule type="cellIs" dxfId="208" priority="12" operator="greaterThan">
      <formula>0</formula>
    </cfRule>
  </conditionalFormatting>
  <conditionalFormatting sqref="I21">
    <cfRule type="cellIs" dxfId="207" priority="11" operator="greaterThan">
      <formula>0</formula>
    </cfRule>
  </conditionalFormatting>
  <conditionalFormatting sqref="J15">
    <cfRule type="cellIs" dxfId="206" priority="10" operator="greaterThan">
      <formula>0</formula>
    </cfRule>
  </conditionalFormatting>
  <conditionalFormatting sqref="J20">
    <cfRule type="cellIs" dxfId="205" priority="9" operator="greaterThan">
      <formula>0</formula>
    </cfRule>
  </conditionalFormatting>
  <conditionalFormatting sqref="J23">
    <cfRule type="cellIs" dxfId="204" priority="8" operator="greaterThan">
      <formula>0</formula>
    </cfRule>
  </conditionalFormatting>
  <conditionalFormatting sqref="J24">
    <cfRule type="cellIs" dxfId="203" priority="7" operator="greaterThan">
      <formula>0</formula>
    </cfRule>
  </conditionalFormatting>
  <conditionalFormatting sqref="J26">
    <cfRule type="cellIs" dxfId="202" priority="6" operator="greaterThan">
      <formula>0</formula>
    </cfRule>
  </conditionalFormatting>
  <conditionalFormatting sqref="I29">
    <cfRule type="cellIs" dxfId="201" priority="5" operator="greaterThan">
      <formula>0</formula>
    </cfRule>
  </conditionalFormatting>
  <conditionalFormatting sqref="I30">
    <cfRule type="cellIs" dxfId="200" priority="4" operator="greaterThan">
      <formula>0</formula>
    </cfRule>
  </conditionalFormatting>
  <conditionalFormatting sqref="I31">
    <cfRule type="cellIs" dxfId="199" priority="3" operator="greaterThan">
      <formula>0</formula>
    </cfRule>
  </conditionalFormatting>
  <conditionalFormatting sqref="I32">
    <cfRule type="cellIs" dxfId="198" priority="2" operator="greaterThan">
      <formula>0</formula>
    </cfRule>
  </conditionalFormatting>
  <conditionalFormatting sqref="I33">
    <cfRule type="cellIs" dxfId="197" priority="1" operator="greaterThan">
      <formula>0</formula>
    </cfRule>
  </conditionalFormatting>
  <dataValidations disablePrompts="1" count="1">
    <dataValidation allowBlank="1" showInputMessage="1" showErrorMessage="1" promptTitle="DSC NEO HS..." sqref="C6" xr:uid="{52A62ADB-B004-4F31-BEB5-5437389ADC85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greaterThan" id="{44BF281C-B717-4275-AA11-2BDC64AE708F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9" operator="greaterThan" id="{BD1DAD88-F185-4CCD-974D-7F2A5D90F0EB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7" operator="greaterThan" id="{B07F22CF-693C-435D-BEC9-71D49BEAAE2E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6" operator="greaterThan" id="{141DCD54-59FF-49C8-A21E-67955376AAD0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5" operator="greaterThan" id="{E892B9ED-B95A-4244-A162-AA1A8B411764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5" operator="containsText" id="{1E829355-137F-4885-8759-372A783B2AFC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4" operator="containsText" id="{084C5AED-F84F-4315-8736-B2565819F555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Akkumulátortöltő áram" prompt="Vállassza ki a központ beállított akummulátortöltő áramát" xr:uid="{5501CD4F-1D2D-443B-8B7D-8BD26EA865D2}">
          <x14:formula1>
            <xm:f>Segédtáblázat!$E$30:$E$31</xm:f>
          </x14:formula1>
          <xm:sqref>E4</xm:sqref>
        </x14:dataValidation>
        <x14:dataValidation type="list" allowBlank="1" showInputMessage="1" showErrorMessage="1" promptTitle="DSC NEO HS..." xr:uid="{12796A95-DA54-4989-B2F0-C8560BA661AE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ok száma  a központon" prompt="Akkumulátorok száma  a központon" xr:uid="{1D1302DC-52D5-4D93-B500-CF44FC999FE9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Akkumulátor kapacitás választása" prompt="Akkumulátor kapacitás választása" xr:uid="{FEADB3D3-C3C6-4790-A41A-64103B368EEA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töltő áram" prompt="Vállassza ki a központ beállított akummulátortöltő áramát" xr:uid="{48DB4CD9-625D-4DE1-95B2-F03424E2E432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DSC NEO HS..." xr:uid="{2C49CF80-BA8C-4500-9182-59871A4FFE02}">
          <x14:formula1>
            <xm:f>Segédtáblázat!$B$3:$B$6</xm:f>
          </x14:formula1>
          <xm:sqref>C5</xm:sqref>
        </x14:dataValidation>
        <x14:dataValidation type="list" allowBlank="1" showInputMessage="1" showErrorMessage="1" xr:uid="{3A45E547-37E9-43C4-8254-303A8D1D00C0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C6D9-490F-4100-A31B-21F7D8AD6766}">
  <sheetPr codeName="Munka5"/>
  <dimension ref="A1:M36"/>
  <sheetViews>
    <sheetView zoomScale="85" zoomScaleNormal="85" workbookViewId="0">
      <selection activeCell="B28" sqref="B28"/>
    </sheetView>
  </sheetViews>
  <sheetFormatPr defaultRowHeight="15" x14ac:dyDescent="0.25"/>
  <cols>
    <col min="2" max="2" width="20.140625" customWidth="1"/>
    <col min="3" max="3" width="18.710937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78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119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2204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Segédtáblázat!H45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139"/>
      <c r="F22" s="139"/>
      <c r="G22" s="139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87" t="str">
        <f>Segédtáblázat!H45</f>
        <v/>
      </c>
      <c r="F23" s="187"/>
      <c r="G23" s="187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28.5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IF(C4=2300,"-",IF(C4=2032,"-",IF(C4=2204,"PGM17",)))</f>
        <v>PGM17</v>
      </c>
      <c r="D29" s="76" t="s">
        <v>139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IF(C4=2300,"-",IF(C4=2032,"-",IF(C4=2204,"PGM18",)))</f>
        <v>PGM18</v>
      </c>
      <c r="D30" s="76" t="s">
        <v>136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IF(C4=2300,"-",IF(C4=2032,"-",IF(C4=2204,"PGM19",)))</f>
        <v>PGM19</v>
      </c>
      <c r="D31" s="76" t="s">
        <v>137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IF(C4=2300,"-",IF(C4=2032,"-",IF(C4=2204,"PGM20",)))</f>
        <v>PGM20</v>
      </c>
      <c r="D32" s="76" t="s">
        <v>138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189" priority="31" operator="greaterThan">
      <formula>$H$4</formula>
    </cfRule>
    <cfRule type="cellIs" dxfId="188" priority="33" operator="lessThan">
      <formula>#REF!</formula>
    </cfRule>
    <cfRule type="cellIs" dxfId="187" priority="34" operator="greaterThan">
      <formula>#REF!</formula>
    </cfRule>
  </conditionalFormatting>
  <conditionalFormatting sqref="H35">
    <cfRule type="cellIs" dxfId="186" priority="32" operator="greaterThan">
      <formula>18</formula>
    </cfRule>
  </conditionalFormatting>
  <conditionalFormatting sqref="B19">
    <cfRule type="cellIs" dxfId="185" priority="30" operator="lessThan">
      <formula>0</formula>
    </cfRule>
  </conditionalFormatting>
  <conditionalFormatting sqref="B22">
    <cfRule type="cellIs" dxfId="184" priority="29" operator="lessThan">
      <formula>0</formula>
    </cfRule>
  </conditionalFormatting>
  <conditionalFormatting sqref="B25">
    <cfRule type="cellIs" dxfId="183" priority="28" operator="lessThan">
      <formula>0</formula>
    </cfRule>
  </conditionalFormatting>
  <conditionalFormatting sqref="B27">
    <cfRule type="cellIs" dxfId="182" priority="27" operator="lessThan">
      <formula>0</formula>
    </cfRule>
  </conditionalFormatting>
  <conditionalFormatting sqref="B9">
    <cfRule type="cellIs" dxfId="181" priority="26" operator="lessThan">
      <formula>0</formula>
    </cfRule>
  </conditionalFormatting>
  <conditionalFormatting sqref="J7">
    <cfRule type="cellIs" dxfId="180" priority="22" operator="greaterThan">
      <formula>0</formula>
    </cfRule>
  </conditionalFormatting>
  <conditionalFormatting sqref="J8">
    <cfRule type="cellIs" dxfId="179" priority="21" operator="greaterThan">
      <formula>0</formula>
    </cfRule>
  </conditionalFormatting>
  <conditionalFormatting sqref="J9">
    <cfRule type="cellIs" dxfId="178" priority="20" operator="greaterThan">
      <formula>0</formula>
    </cfRule>
  </conditionalFormatting>
  <conditionalFormatting sqref="J10">
    <cfRule type="cellIs" dxfId="177" priority="19" operator="greaterThan">
      <formula>0</formula>
    </cfRule>
  </conditionalFormatting>
  <conditionalFormatting sqref="J11">
    <cfRule type="cellIs" dxfId="176" priority="18" operator="greaterThan">
      <formula>0</formula>
    </cfRule>
  </conditionalFormatting>
  <conditionalFormatting sqref="J12">
    <cfRule type="cellIs" dxfId="175" priority="17" operator="greaterThan">
      <formula>0</formula>
    </cfRule>
  </conditionalFormatting>
  <conditionalFormatting sqref="J13">
    <cfRule type="cellIs" dxfId="174" priority="16" operator="greaterThan">
      <formula>0</formula>
    </cfRule>
  </conditionalFormatting>
  <conditionalFormatting sqref="J14">
    <cfRule type="cellIs" dxfId="173" priority="15" operator="greaterThan">
      <formula>0</formula>
    </cfRule>
  </conditionalFormatting>
  <conditionalFormatting sqref="J15">
    <cfRule type="cellIs" dxfId="172" priority="14" operator="greaterThan">
      <formula>0</formula>
    </cfRule>
  </conditionalFormatting>
  <conditionalFormatting sqref="I16">
    <cfRule type="cellIs" dxfId="171" priority="13" operator="greaterThan">
      <formula>0</formula>
    </cfRule>
  </conditionalFormatting>
  <conditionalFormatting sqref="I18">
    <cfRule type="cellIs" dxfId="170" priority="12" operator="greaterThan">
      <formula>0</formula>
    </cfRule>
  </conditionalFormatting>
  <conditionalFormatting sqref="J17">
    <cfRule type="cellIs" dxfId="169" priority="11" operator="greaterThan">
      <formula>0</formula>
    </cfRule>
  </conditionalFormatting>
  <conditionalFormatting sqref="J20">
    <cfRule type="cellIs" dxfId="168" priority="10" operator="greaterThan">
      <formula>0</formula>
    </cfRule>
  </conditionalFormatting>
  <conditionalFormatting sqref="I21">
    <cfRule type="cellIs" dxfId="167" priority="9" operator="greaterThan">
      <formula>0</formula>
    </cfRule>
  </conditionalFormatting>
  <conditionalFormatting sqref="J24">
    <cfRule type="cellIs" dxfId="166" priority="8" operator="greaterThan">
      <formula>0</formula>
    </cfRule>
  </conditionalFormatting>
  <conditionalFormatting sqref="J23">
    <cfRule type="cellIs" dxfId="165" priority="7" operator="greaterThan">
      <formula>0</formula>
    </cfRule>
  </conditionalFormatting>
  <conditionalFormatting sqref="J26">
    <cfRule type="cellIs" dxfId="164" priority="6" operator="greaterThan">
      <formula>0</formula>
    </cfRule>
  </conditionalFormatting>
  <conditionalFormatting sqref="I29">
    <cfRule type="cellIs" dxfId="163" priority="5" operator="greaterThan">
      <formula>0</formula>
    </cfRule>
  </conditionalFormatting>
  <conditionalFormatting sqref="I30">
    <cfRule type="cellIs" dxfId="162" priority="4" operator="greaterThan">
      <formula>0</formula>
    </cfRule>
  </conditionalFormatting>
  <conditionalFormatting sqref="I32">
    <cfRule type="cellIs" dxfId="161" priority="3" operator="greaterThan">
      <formula>0</formula>
    </cfRule>
  </conditionalFormatting>
  <conditionalFormatting sqref="I31">
    <cfRule type="cellIs" dxfId="160" priority="2" operator="greaterThan">
      <formula>0</formula>
    </cfRule>
  </conditionalFormatting>
  <conditionalFormatting sqref="I33">
    <cfRule type="cellIs" dxfId="159" priority="1" operator="greaterThan">
      <formula>0</formula>
    </cfRule>
  </conditionalFormatting>
  <dataValidations count="1">
    <dataValidation allowBlank="1" showInputMessage="1" showErrorMessage="1" promptTitle="DSC NEO HS..." sqref="C6" xr:uid="{091291D0-4DD0-4830-B650-29B9C22F1EF4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greaterThan" id="{C28DB335-DEA1-4876-A98F-8DD25F6D927A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9" operator="greaterThan" id="{D29E9C88-D342-43C5-AFF5-9D522156C23E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7" operator="greaterThan" id="{3E5D7D7C-9063-4BFB-AF9C-4D915978CB0E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6" operator="greaterThan" id="{ADF60EE0-F13B-4D8F-9F87-86231760FE77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5" operator="greaterThan" id="{005C260E-4769-4570-BD60-F82EE6E04448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5" operator="containsText" id="{999D8D30-6490-4221-AD60-9985A49EFB28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3" operator="containsText" id="{21B42EC5-7F93-4910-A410-9688CA56A3F9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1F63E86A-1BC7-4DE3-8714-EDBB340AA588}">
          <x14:formula1>
            <xm:f>Segédtáblázat!$B$3:$B$6</xm:f>
          </x14:formula1>
          <xm:sqref>C5</xm:sqref>
        </x14:dataValidation>
        <x14:dataValidation type="list" allowBlank="1" showInputMessage="1" showErrorMessage="1" promptTitle="Akkumulátortöltő áram" prompt="Vállassza ki a központ beállított akummulátortöltő áramát" xr:uid="{EB92E792-B258-4B0C-8292-A440708C71A6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Akkumulátor kapacitás választása" prompt="Akkumulátor kapacitás választása" xr:uid="{5DA6FBF6-EE2F-4483-B555-D3BA4892049D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ok száma  a központon" prompt="Akkumulátorok száma  a központon" xr:uid="{A43468FB-FE49-4B26-8C31-34F468CB5A71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DSC NEO HS..." xr:uid="{19ECB679-BF11-4F3A-9D7E-14243F83C036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töltő áram" prompt="Vállassza ki a központ beállított akummulátortöltő áramát" xr:uid="{961745D9-3B30-4BFD-8C29-E8DC9C981F5B}">
          <x14:formula1>
            <xm:f>Segédtáblázat!$E$30:$E$31</xm:f>
          </x14:formula1>
          <xm:sqref>E4</xm:sqref>
        </x14:dataValidation>
        <x14:dataValidation type="list" allowBlank="1" showInputMessage="1" showErrorMessage="1" xr:uid="{849D0D40-65C8-493D-838F-7E004FEABDEF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54BF-0513-465B-9DBE-C74C6A48C0B7}">
  <sheetPr codeName="Munka6"/>
  <dimension ref="A1:M36"/>
  <sheetViews>
    <sheetView zoomScale="85" zoomScaleNormal="85" workbookViewId="0">
      <selection activeCell="C4" sqref="C4"/>
    </sheetView>
  </sheetViews>
  <sheetFormatPr defaultRowHeight="15" x14ac:dyDescent="0.25"/>
  <cols>
    <col min="2" max="2" width="20.140625" customWidth="1"/>
    <col min="3" max="3" width="20.710937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77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120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2300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Segédtáblázat!H47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26"/>
      <c r="F22" s="26"/>
      <c r="G22" s="26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87" t="str">
        <f>Segédtáblázat!H47</f>
        <v/>
      </c>
      <c r="F23" s="187"/>
      <c r="G23" s="187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30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IF(C4=2300,"-",IF(C4=2032,"-",IF(C4=2204,"O1",)))</f>
        <v>-</v>
      </c>
      <c r="D29" s="76" t="s">
        <v>143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IF(C4=2300,"-",IF(C4=2032,"-",IF(C4=2204,"O2",)))</f>
        <v>-</v>
      </c>
      <c r="D30" s="76" t="s">
        <v>135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IF(C4=2300,"-",IF(C4=2032,"-",IF(C4=2204,"O3",)))</f>
        <v>-</v>
      </c>
      <c r="D31" s="76" t="s">
        <v>135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IF(C4=2300,"-",IF(C4=2032,"-",IF(C4=2204,"O4",)))</f>
        <v>-</v>
      </c>
      <c r="D32" s="76" t="s">
        <v>135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151" priority="31" operator="greaterThan">
      <formula>$H$4</formula>
    </cfRule>
    <cfRule type="cellIs" dxfId="150" priority="33" operator="lessThan">
      <formula>#REF!</formula>
    </cfRule>
    <cfRule type="cellIs" dxfId="149" priority="34" operator="greaterThan">
      <formula>#REF!</formula>
    </cfRule>
  </conditionalFormatting>
  <conditionalFormatting sqref="H35">
    <cfRule type="cellIs" dxfId="148" priority="32" operator="greaterThan">
      <formula>18</formula>
    </cfRule>
  </conditionalFormatting>
  <conditionalFormatting sqref="B19">
    <cfRule type="cellIs" dxfId="147" priority="30" operator="lessThan">
      <formula>0</formula>
    </cfRule>
  </conditionalFormatting>
  <conditionalFormatting sqref="B22">
    <cfRule type="cellIs" dxfId="146" priority="29" operator="lessThan">
      <formula>0</formula>
    </cfRule>
  </conditionalFormatting>
  <conditionalFormatting sqref="B25">
    <cfRule type="cellIs" dxfId="145" priority="28" operator="lessThan">
      <formula>0</formula>
    </cfRule>
  </conditionalFormatting>
  <conditionalFormatting sqref="B27">
    <cfRule type="cellIs" dxfId="144" priority="27" operator="lessThan">
      <formula>0</formula>
    </cfRule>
  </conditionalFormatting>
  <conditionalFormatting sqref="B9">
    <cfRule type="cellIs" dxfId="143" priority="26" operator="lessThan">
      <formula>0</formula>
    </cfRule>
  </conditionalFormatting>
  <conditionalFormatting sqref="J7">
    <cfRule type="cellIs" dxfId="142" priority="23" operator="greaterThan">
      <formula>0</formula>
    </cfRule>
  </conditionalFormatting>
  <conditionalFormatting sqref="J8">
    <cfRule type="cellIs" dxfId="141" priority="22" operator="greaterThan">
      <formula>0</formula>
    </cfRule>
  </conditionalFormatting>
  <conditionalFormatting sqref="J9">
    <cfRule type="cellIs" dxfId="140" priority="21" operator="greaterThan">
      <formula>0</formula>
    </cfRule>
  </conditionalFormatting>
  <conditionalFormatting sqref="J10">
    <cfRule type="cellIs" dxfId="139" priority="20" operator="greaterThan">
      <formula>0</formula>
    </cfRule>
  </conditionalFormatting>
  <conditionalFormatting sqref="J11">
    <cfRule type="cellIs" dxfId="138" priority="19" operator="greaterThan">
      <formula>0</formula>
    </cfRule>
  </conditionalFormatting>
  <conditionalFormatting sqref="J12">
    <cfRule type="cellIs" dxfId="137" priority="18" operator="greaterThan">
      <formula>0</formula>
    </cfRule>
  </conditionalFormatting>
  <conditionalFormatting sqref="J13">
    <cfRule type="cellIs" dxfId="136" priority="17" operator="greaterThan">
      <formula>0</formula>
    </cfRule>
  </conditionalFormatting>
  <conditionalFormatting sqref="J14">
    <cfRule type="cellIs" dxfId="135" priority="16" operator="greaterThan">
      <formula>0</formula>
    </cfRule>
  </conditionalFormatting>
  <conditionalFormatting sqref="J15">
    <cfRule type="cellIs" dxfId="134" priority="15" operator="greaterThan">
      <formula>0</formula>
    </cfRule>
  </conditionalFormatting>
  <conditionalFormatting sqref="I16">
    <cfRule type="cellIs" dxfId="133" priority="14" operator="greaterThan">
      <formula>0</formula>
    </cfRule>
  </conditionalFormatting>
  <conditionalFormatting sqref="J17">
    <cfRule type="cellIs" dxfId="132" priority="13" operator="greaterThan">
      <formula>0</formula>
    </cfRule>
  </conditionalFormatting>
  <conditionalFormatting sqref="I18">
    <cfRule type="cellIs" dxfId="131" priority="12" operator="greaterThan">
      <formula>0</formula>
    </cfRule>
  </conditionalFormatting>
  <conditionalFormatting sqref="I21">
    <cfRule type="cellIs" dxfId="130" priority="10" operator="greaterThan">
      <formula>0</formula>
    </cfRule>
  </conditionalFormatting>
  <conditionalFormatting sqref="J20">
    <cfRule type="cellIs" dxfId="129" priority="9" operator="greaterThan">
      <formula>0</formula>
    </cfRule>
  </conditionalFormatting>
  <conditionalFormatting sqref="J23">
    <cfRule type="cellIs" dxfId="128" priority="8" operator="greaterThan">
      <formula>0</formula>
    </cfRule>
  </conditionalFormatting>
  <conditionalFormatting sqref="J24">
    <cfRule type="cellIs" dxfId="127" priority="7" operator="greaterThan">
      <formula>0</formula>
    </cfRule>
  </conditionalFormatting>
  <conditionalFormatting sqref="J26">
    <cfRule type="cellIs" dxfId="126" priority="6" operator="greaterThan">
      <formula>0</formula>
    </cfRule>
  </conditionalFormatting>
  <conditionalFormatting sqref="I29">
    <cfRule type="cellIs" dxfId="125" priority="5" operator="greaterThan">
      <formula>0</formula>
    </cfRule>
  </conditionalFormatting>
  <conditionalFormatting sqref="I30">
    <cfRule type="cellIs" dxfId="124" priority="4" operator="greaterThan">
      <formula>0</formula>
    </cfRule>
  </conditionalFormatting>
  <conditionalFormatting sqref="I31">
    <cfRule type="cellIs" dxfId="123" priority="3" operator="greaterThan">
      <formula>0</formula>
    </cfRule>
  </conditionalFormatting>
  <conditionalFormatting sqref="I32">
    <cfRule type="cellIs" dxfId="122" priority="2" operator="greaterThan">
      <formula>0</formula>
    </cfRule>
  </conditionalFormatting>
  <conditionalFormatting sqref="I33">
    <cfRule type="cellIs" dxfId="121" priority="1" operator="greaterThan">
      <formula>0</formula>
    </cfRule>
  </conditionalFormatting>
  <dataValidations count="1">
    <dataValidation allowBlank="1" showInputMessage="1" showErrorMessage="1" promptTitle="DSC NEO HS..." sqref="C6" xr:uid="{80D92665-877B-4E9B-9126-D2406FD7F88E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greaterThan" id="{8D2E35F4-0207-4E27-BDF3-AD9D861FB61D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9" operator="greaterThan" id="{CBD1F0FC-DABB-468B-B7DE-5389F30BB797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7" operator="greaterThan" id="{0F328F41-B762-41CA-ABDB-27D12EAA8EC7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6" operator="greaterThan" id="{BE814544-9AF3-405A-81EA-7180A8421DD6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5" operator="greaterThan" id="{522F8A81-3737-45B2-AFC6-B0611476DB83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5" operator="containsText" id="{8035EDB8-63AF-4F02-9110-70E435204C4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4" operator="containsText" id="{155DB7FF-170B-43A7-8833-E56BF0E4D051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FA7F28E5-DD27-4C1C-B3A1-A7B4597DCC1F}">
          <x14:formula1>
            <xm:f>Segédtáblázat!$E$30:$E$31</xm:f>
          </x14:formula1>
          <xm:sqref>E4</xm:sqref>
        </x14:dataValidation>
        <x14:dataValidation type="list" allowBlank="1" showInputMessage="1" showErrorMessage="1" promptTitle="DSC NEO HS..." xr:uid="{03009C66-4189-4148-AA68-667492362DB2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ok száma  a központon" prompt="Akkumulátorok száma  a központon" xr:uid="{5B8848E5-DA8A-49C4-9E5D-014F6197E454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Akkumulátor kapacitás választása" prompt="Akkumulátor kapacitás választása" xr:uid="{9D870714-3294-4DF2-A02A-2A5D8D838486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töltő áram" prompt="Vállassza ki a központ beállított akummulátortöltő áramát" xr:uid="{77544B88-4BBB-491A-9312-EBEF3140BB16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DSC NEO HS..." xr:uid="{05811BFC-C4E2-4448-8704-75689EC6A947}">
          <x14:formula1>
            <xm:f>Segédtáblázat!$B$3:$B$6</xm:f>
          </x14:formula1>
          <xm:sqref>C5</xm:sqref>
        </x14:dataValidation>
        <x14:dataValidation type="list" allowBlank="1" showInputMessage="1" showErrorMessage="1" xr:uid="{169DE8F0-5C3A-481C-810E-8040FBC6D833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F6A9-44E3-433F-B968-A775E67D9500}">
  <sheetPr codeName="Munka7"/>
  <dimension ref="A1:M36"/>
  <sheetViews>
    <sheetView zoomScale="85" zoomScaleNormal="85" workbookViewId="0">
      <selection activeCell="C4" sqref="C4"/>
    </sheetView>
  </sheetViews>
  <sheetFormatPr defaultRowHeight="15" x14ac:dyDescent="0.25"/>
  <cols>
    <col min="2" max="2" width="20.140625" customWidth="1"/>
    <col min="3" max="3" width="20.2851562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76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120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2300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Segédtáblázat!H49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60"/>
      <c r="F22" s="60"/>
      <c r="G22" s="60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91" t="str">
        <f>Segédtáblázat!H49</f>
        <v/>
      </c>
      <c r="F23" s="191"/>
      <c r="G23" s="191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28.5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IF(C4=2300,"-",IF(C4=2032,"-",IF(C4=2204,"O1",)))</f>
        <v>-</v>
      </c>
      <c r="D29" s="76" t="s">
        <v>143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IF(C4=2300,"-",IF(C4=2032,"-",IF(C4=2204,"O2",)))</f>
        <v>-</v>
      </c>
      <c r="D30" s="76" t="s">
        <v>135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IF(C4=2300,"-",IF(C4=2032,"-",IF(C4=2204,"O3",)))</f>
        <v>-</v>
      </c>
      <c r="D31" s="76" t="s">
        <v>135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IF(C4=2300,"-",IF(C4=2032,"-",IF(C4=2204,"O4",)))</f>
        <v>-</v>
      </c>
      <c r="D32" s="76" t="s">
        <v>135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113" priority="30" operator="greaterThan">
      <formula>$H$4</formula>
    </cfRule>
    <cfRule type="cellIs" dxfId="112" priority="32" operator="lessThan">
      <formula>#REF!</formula>
    </cfRule>
    <cfRule type="cellIs" dxfId="111" priority="33" operator="greaterThan">
      <formula>#REF!</formula>
    </cfRule>
  </conditionalFormatting>
  <conditionalFormatting sqref="H35">
    <cfRule type="cellIs" dxfId="110" priority="31" operator="greaterThan">
      <formula>18</formula>
    </cfRule>
  </conditionalFormatting>
  <conditionalFormatting sqref="B19">
    <cfRule type="cellIs" dxfId="109" priority="29" operator="lessThan">
      <formula>0</formula>
    </cfRule>
  </conditionalFormatting>
  <conditionalFormatting sqref="B22">
    <cfRule type="cellIs" dxfId="108" priority="28" operator="lessThan">
      <formula>0</formula>
    </cfRule>
  </conditionalFormatting>
  <conditionalFormatting sqref="B25">
    <cfRule type="cellIs" dxfId="107" priority="27" operator="lessThan">
      <formula>0</formula>
    </cfRule>
  </conditionalFormatting>
  <conditionalFormatting sqref="B27">
    <cfRule type="cellIs" dxfId="106" priority="26" operator="lessThan">
      <formula>0</formula>
    </cfRule>
  </conditionalFormatting>
  <conditionalFormatting sqref="B9">
    <cfRule type="cellIs" dxfId="105" priority="25" operator="lessThan">
      <formula>0</formula>
    </cfRule>
  </conditionalFormatting>
  <conditionalFormatting sqref="J7">
    <cfRule type="cellIs" dxfId="104" priority="22" operator="greaterThan">
      <formula>0</formula>
    </cfRule>
  </conditionalFormatting>
  <conditionalFormatting sqref="J8">
    <cfRule type="cellIs" dxfId="103" priority="21" operator="greaterThan">
      <formula>0</formula>
    </cfRule>
  </conditionalFormatting>
  <conditionalFormatting sqref="J9">
    <cfRule type="cellIs" dxfId="102" priority="20" operator="greaterThan">
      <formula>0</formula>
    </cfRule>
  </conditionalFormatting>
  <conditionalFormatting sqref="J10">
    <cfRule type="cellIs" dxfId="101" priority="19" operator="greaterThan">
      <formula>0</formula>
    </cfRule>
  </conditionalFormatting>
  <conditionalFormatting sqref="J11">
    <cfRule type="cellIs" dxfId="100" priority="18" operator="greaterThan">
      <formula>0</formula>
    </cfRule>
  </conditionalFormatting>
  <conditionalFormatting sqref="J12">
    <cfRule type="cellIs" dxfId="99" priority="17" operator="greaterThan">
      <formula>0</formula>
    </cfRule>
  </conditionalFormatting>
  <conditionalFormatting sqref="J13">
    <cfRule type="cellIs" dxfId="98" priority="16" operator="greaterThan">
      <formula>0</formula>
    </cfRule>
  </conditionalFormatting>
  <conditionalFormatting sqref="J14">
    <cfRule type="cellIs" dxfId="97" priority="15" operator="greaterThan">
      <formula>0</formula>
    </cfRule>
  </conditionalFormatting>
  <conditionalFormatting sqref="J15">
    <cfRule type="cellIs" dxfId="96" priority="14" operator="greaterThan">
      <formula>0</formula>
    </cfRule>
  </conditionalFormatting>
  <conditionalFormatting sqref="I16">
    <cfRule type="cellIs" dxfId="95" priority="13" operator="greaterThan">
      <formula>0</formula>
    </cfRule>
  </conditionalFormatting>
  <conditionalFormatting sqref="J17">
    <cfRule type="cellIs" dxfId="94" priority="12" operator="greaterThan">
      <formula>0</formula>
    </cfRule>
  </conditionalFormatting>
  <conditionalFormatting sqref="I18">
    <cfRule type="cellIs" dxfId="93" priority="11" operator="greaterThan">
      <formula>0</formula>
    </cfRule>
  </conditionalFormatting>
  <conditionalFormatting sqref="J20">
    <cfRule type="cellIs" dxfId="92" priority="10" operator="greaterThan">
      <formula>0</formula>
    </cfRule>
  </conditionalFormatting>
  <conditionalFormatting sqref="I21">
    <cfRule type="cellIs" dxfId="91" priority="9" operator="greaterThan">
      <formula>0</formula>
    </cfRule>
  </conditionalFormatting>
  <conditionalFormatting sqref="J23">
    <cfRule type="cellIs" dxfId="90" priority="8" operator="greaterThan">
      <formula>0</formula>
    </cfRule>
  </conditionalFormatting>
  <conditionalFormatting sqref="J24">
    <cfRule type="cellIs" dxfId="89" priority="7" operator="greaterThan">
      <formula>0</formula>
    </cfRule>
  </conditionalFormatting>
  <conditionalFormatting sqref="J26">
    <cfRule type="cellIs" dxfId="88" priority="6" operator="greaterThan">
      <formula>0</formula>
    </cfRule>
  </conditionalFormatting>
  <conditionalFormatting sqref="I29">
    <cfRule type="cellIs" dxfId="87" priority="5" operator="greaterThan">
      <formula>0</formula>
    </cfRule>
  </conditionalFormatting>
  <conditionalFormatting sqref="I30">
    <cfRule type="cellIs" dxfId="86" priority="4" operator="greaterThan">
      <formula>0</formula>
    </cfRule>
  </conditionalFormatting>
  <conditionalFormatting sqref="I31">
    <cfRule type="cellIs" dxfId="85" priority="3" operator="greaterThan">
      <formula>0</formula>
    </cfRule>
  </conditionalFormatting>
  <conditionalFormatting sqref="I32">
    <cfRule type="cellIs" dxfId="84" priority="2" operator="greaterThan">
      <formula>0</formula>
    </cfRule>
  </conditionalFormatting>
  <conditionalFormatting sqref="I33">
    <cfRule type="cellIs" dxfId="83" priority="1" operator="greaterThan">
      <formula>0</formula>
    </cfRule>
  </conditionalFormatting>
  <dataValidations count="1">
    <dataValidation allowBlank="1" showInputMessage="1" showErrorMessage="1" promptTitle="DSC NEO HS..." sqref="C6" xr:uid="{E576EC58-637D-4523-B61C-88CDFBEB540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greaterThan" id="{8136C3F1-07D6-437D-BB2E-454C8CD8F0C7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8" operator="greaterThan" id="{96B8E2B0-EF50-4B4C-91C6-C2C38D6B5425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6" operator="greaterThan" id="{22F230D0-9564-44B5-AD06-41A93AF59FA3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5" operator="greaterThan" id="{0B38B313-B695-464A-9399-162A386DBC1F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4" operator="greaterThan" id="{299A933A-539D-4ABE-93F3-76BD994844A2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4" operator="containsText" id="{14957811-DF21-4314-A1B2-0B82ADE2F05E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3" operator="containsText" id="{B06773DC-03FC-41AE-AAE8-AF82D940826F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157F4037-EEF4-4471-866C-B8C34423A797}">
          <x14:formula1>
            <xm:f>Segédtáblázat!$B$3:$B$6</xm:f>
          </x14:formula1>
          <xm:sqref>C5</xm:sqref>
        </x14:dataValidation>
        <x14:dataValidation type="list" allowBlank="1" showInputMessage="1" showErrorMessage="1" promptTitle="Akkumulátortöltő áram" prompt="Vállassza ki a központ beállított akummulátortöltő áramát" xr:uid="{30CA6E90-8D77-4A7F-B895-DB797EFD9331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Akkumulátor kapacitás választása" prompt="Akkumulátor kapacitás választása" xr:uid="{4B64CE37-C19E-447A-905F-67FFE8339486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ok száma  a központon" prompt="Akkumulátorok száma  a központon" xr:uid="{39B59583-183D-4E0A-911E-92CADB955A3C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DSC NEO HS..." xr:uid="{51ABB40A-4C84-41B0-BB92-C4745E7AE84D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töltő áram" prompt="Vállassza ki a központ beállított akummulátortöltő áramát" xr:uid="{C5BE409E-A102-441E-A2EF-6C8A8D312F28}">
          <x14:formula1>
            <xm:f>Segédtáblázat!$E$30:$E$31</xm:f>
          </x14:formula1>
          <xm:sqref>E4</xm:sqref>
        </x14:dataValidation>
        <x14:dataValidation type="list" allowBlank="1" showInputMessage="1" showErrorMessage="1" xr:uid="{F7009579-197A-4C28-85C4-2D657463F8D5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0529-607F-48CA-A672-D3DBCAFAC9DF}">
  <sheetPr codeName="Munka8"/>
  <dimension ref="A1:M36"/>
  <sheetViews>
    <sheetView zoomScale="85" zoomScaleNormal="85" workbookViewId="0">
      <selection activeCell="D25" sqref="D25"/>
    </sheetView>
  </sheetViews>
  <sheetFormatPr defaultRowHeight="15" x14ac:dyDescent="0.25"/>
  <cols>
    <col min="2" max="2" width="20.140625" customWidth="1"/>
    <col min="3" max="3" width="20.2851562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75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120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2300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Segédtáblázat!H51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0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60"/>
      <c r="F22" s="60"/>
      <c r="G22" s="60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91" t="str">
        <f>Segédtáblázat!H51</f>
        <v/>
      </c>
      <c r="F23" s="191"/>
      <c r="G23" s="191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27.75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IF(C4=2300,"-",IF(C4=2032,"-",IF(C4=2204,"O1",)))</f>
        <v>-</v>
      </c>
      <c r="D29" s="76" t="s">
        <v>143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IF(C4=2300,"-",IF(C4=2032,"-",IF(C4=2204,"O2",)))</f>
        <v>-</v>
      </c>
      <c r="D30" s="76" t="s">
        <v>135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IF(C4=2300,"-",IF(C4=2032,"-",IF(C4=2204,"O3",)))</f>
        <v>-</v>
      </c>
      <c r="D31" s="76" t="s">
        <v>135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IF(C4=2300,"-",IF(C4=2032,"-",IF(C4=2204,"O4",)))</f>
        <v>-</v>
      </c>
      <c r="D32" s="76" t="s">
        <v>135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75" priority="30" operator="greaterThan">
      <formula>$H$4</formula>
    </cfRule>
    <cfRule type="cellIs" dxfId="74" priority="32" operator="lessThan">
      <formula>#REF!</formula>
    </cfRule>
    <cfRule type="cellIs" dxfId="73" priority="33" operator="greaterThan">
      <formula>#REF!</formula>
    </cfRule>
  </conditionalFormatting>
  <conditionalFormatting sqref="H35">
    <cfRule type="cellIs" dxfId="72" priority="31" operator="greaterThan">
      <formula>18</formula>
    </cfRule>
  </conditionalFormatting>
  <conditionalFormatting sqref="B19">
    <cfRule type="cellIs" dxfId="71" priority="29" operator="lessThan">
      <formula>0</formula>
    </cfRule>
  </conditionalFormatting>
  <conditionalFormatting sqref="B22">
    <cfRule type="cellIs" dxfId="70" priority="28" operator="lessThan">
      <formula>0</formula>
    </cfRule>
  </conditionalFormatting>
  <conditionalFormatting sqref="B25">
    <cfRule type="cellIs" dxfId="69" priority="27" operator="lessThan">
      <formula>0</formula>
    </cfRule>
  </conditionalFormatting>
  <conditionalFormatting sqref="B27">
    <cfRule type="cellIs" dxfId="68" priority="26" operator="lessThan">
      <formula>0</formula>
    </cfRule>
  </conditionalFormatting>
  <conditionalFormatting sqref="B9">
    <cfRule type="cellIs" dxfId="67" priority="25" operator="lessThan">
      <formula>0</formula>
    </cfRule>
  </conditionalFormatting>
  <conditionalFormatting sqref="J7">
    <cfRule type="cellIs" dxfId="66" priority="22" operator="greaterThan">
      <formula>0</formula>
    </cfRule>
  </conditionalFormatting>
  <conditionalFormatting sqref="J8">
    <cfRule type="cellIs" dxfId="65" priority="21" operator="greaterThan">
      <formula>0</formula>
    </cfRule>
  </conditionalFormatting>
  <conditionalFormatting sqref="J9">
    <cfRule type="cellIs" dxfId="64" priority="20" operator="greaterThan">
      <formula>0</formula>
    </cfRule>
  </conditionalFormatting>
  <conditionalFormatting sqref="J10">
    <cfRule type="cellIs" dxfId="63" priority="19" operator="greaterThan">
      <formula>0</formula>
    </cfRule>
  </conditionalFormatting>
  <conditionalFormatting sqref="J11">
    <cfRule type="cellIs" dxfId="62" priority="18" operator="greaterThan">
      <formula>0</formula>
    </cfRule>
  </conditionalFormatting>
  <conditionalFormatting sqref="J12">
    <cfRule type="cellIs" dxfId="61" priority="17" operator="greaterThan">
      <formula>0</formula>
    </cfRule>
  </conditionalFormatting>
  <conditionalFormatting sqref="J13">
    <cfRule type="cellIs" dxfId="60" priority="16" operator="greaterThan">
      <formula>0</formula>
    </cfRule>
  </conditionalFormatting>
  <conditionalFormatting sqref="J14">
    <cfRule type="cellIs" dxfId="59" priority="15" operator="greaterThan">
      <formula>0</formula>
    </cfRule>
  </conditionalFormatting>
  <conditionalFormatting sqref="J15">
    <cfRule type="cellIs" dxfId="58" priority="14" operator="greaterThan">
      <formula>0</formula>
    </cfRule>
  </conditionalFormatting>
  <conditionalFormatting sqref="I16">
    <cfRule type="cellIs" dxfId="57" priority="13" operator="greaterThan">
      <formula>0</formula>
    </cfRule>
  </conditionalFormatting>
  <conditionalFormatting sqref="J17">
    <cfRule type="cellIs" dxfId="56" priority="12" operator="greaterThan">
      <formula>0</formula>
    </cfRule>
  </conditionalFormatting>
  <conditionalFormatting sqref="I18">
    <cfRule type="cellIs" dxfId="55" priority="11" operator="greaterThan">
      <formula>0</formula>
    </cfRule>
  </conditionalFormatting>
  <conditionalFormatting sqref="J20">
    <cfRule type="cellIs" dxfId="54" priority="10" operator="greaterThan">
      <formula>0</formula>
    </cfRule>
  </conditionalFormatting>
  <conditionalFormatting sqref="I21">
    <cfRule type="cellIs" dxfId="53" priority="9" operator="greaterThan">
      <formula>0</formula>
    </cfRule>
  </conditionalFormatting>
  <conditionalFormatting sqref="J23">
    <cfRule type="cellIs" dxfId="52" priority="8" operator="greaterThan">
      <formula>0</formula>
    </cfRule>
  </conditionalFormatting>
  <conditionalFormatting sqref="J24">
    <cfRule type="cellIs" dxfId="51" priority="7" operator="greaterThan">
      <formula>0</formula>
    </cfRule>
  </conditionalFormatting>
  <conditionalFormatting sqref="J26">
    <cfRule type="cellIs" dxfId="50" priority="6" operator="greaterThan">
      <formula>0</formula>
    </cfRule>
  </conditionalFormatting>
  <conditionalFormatting sqref="I29">
    <cfRule type="cellIs" dxfId="49" priority="5" operator="greaterThan">
      <formula>0</formula>
    </cfRule>
  </conditionalFormatting>
  <conditionalFormatting sqref="I30">
    <cfRule type="cellIs" dxfId="48" priority="4" operator="greaterThan">
      <formula>0</formula>
    </cfRule>
  </conditionalFormatting>
  <conditionalFormatting sqref="I31">
    <cfRule type="cellIs" dxfId="47" priority="3" operator="greaterThan">
      <formula>0</formula>
    </cfRule>
  </conditionalFormatting>
  <conditionalFormatting sqref="I32">
    <cfRule type="cellIs" dxfId="46" priority="2" operator="greaterThan">
      <formula>0</formula>
    </cfRule>
  </conditionalFormatting>
  <conditionalFormatting sqref="I33">
    <cfRule type="cellIs" dxfId="45" priority="1" operator="greaterThan">
      <formula>0</formula>
    </cfRule>
  </conditionalFormatting>
  <dataValidations count="1">
    <dataValidation allowBlank="1" showInputMessage="1" showErrorMessage="1" promptTitle="DSC NEO HS..." sqref="C6" xr:uid="{19786585-6565-40AA-884B-839DE0CBFA6F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greaterThan" id="{EEBE0511-71D2-4C7F-A255-DB7A6D6DB542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8" operator="greaterThan" id="{B874984B-95AA-470E-AB88-9704DFBE474D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6" operator="greaterThan" id="{4F72C073-69E9-4D3D-BD2A-8F9808E512CF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5" operator="greaterThan" id="{FBB96B87-7F73-4A09-A1CF-98448ECD13BE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4" operator="greaterThan" id="{2E3B375A-5A7A-4993-9B46-9194F472ED3A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4" operator="containsText" id="{586B488B-D3D7-40B1-95EF-9429F797C54D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3" operator="containsText" id="{B6000A87-B6B8-4987-9504-DEDE4352B74E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67944803-6A06-46B6-A5E4-79C24C51C636}">
          <x14:formula1>
            <xm:f>Segédtáblázat!$E$30:$E$31</xm:f>
          </x14:formula1>
          <xm:sqref>E4</xm:sqref>
        </x14:dataValidation>
        <x14:dataValidation type="list" allowBlank="1" showInputMessage="1" showErrorMessage="1" promptTitle="DSC NEO HS..." xr:uid="{B38EDD22-D9BA-431F-ADD8-34885DE5B17B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ok száma  a központon" prompt="Akkumulátorok száma  a központon" xr:uid="{22160014-98D4-4545-955B-91ED298EBCDC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Akkumulátor kapacitás választása" prompt="Akkumulátor kapacitás választása" xr:uid="{E2F15AAC-60BC-4230-8BCB-293DEDFBF9F1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töltő áram" prompt="Vállassza ki a központ beállított akummulátortöltő áramát" xr:uid="{FC61B318-ABA5-4953-BBEC-EE6062230232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DSC NEO HS..." xr:uid="{FF348F17-57DF-4B04-83E0-309B44A6DD88}">
          <x14:formula1>
            <xm:f>Segédtáblázat!$B$3:$B$6</xm:f>
          </x14:formula1>
          <xm:sqref>C5</xm:sqref>
        </x14:dataValidation>
        <x14:dataValidation type="list" allowBlank="1" showInputMessage="1" showErrorMessage="1" xr:uid="{9CA9FE25-1767-4CE2-8C60-4EF3FFDCBB3C}">
          <x14:formula1>
            <xm:f>Segédtáblázat!$G$11:$G$12</xm:f>
          </x14:formula1>
          <xm:sqref>J11:J14 J23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8101-7B54-430E-830A-6B1487915216}">
  <sheetPr codeName="Munka9"/>
  <dimension ref="A1:M36"/>
  <sheetViews>
    <sheetView zoomScale="85" zoomScaleNormal="85" workbookViewId="0">
      <selection activeCell="K26" sqref="K26"/>
    </sheetView>
  </sheetViews>
  <sheetFormatPr defaultRowHeight="15" x14ac:dyDescent="0.25"/>
  <cols>
    <col min="2" max="2" width="20.140625" customWidth="1"/>
    <col min="3" max="3" width="19.28515625" customWidth="1"/>
    <col min="4" max="4" width="37.140625" customWidth="1"/>
    <col min="6" max="6" width="7.5703125" customWidth="1"/>
    <col min="7" max="7" width="26.85546875" customWidth="1"/>
    <col min="8" max="8" width="12.28515625" customWidth="1"/>
    <col min="9" max="9" width="21.140625" customWidth="1"/>
    <col min="10" max="10" width="9" customWidth="1"/>
    <col min="11" max="11" width="12.140625" customWidth="1"/>
    <col min="12" max="12" width="9.7109375" customWidth="1"/>
    <col min="13" max="13" width="100.7109375" customWidth="1"/>
  </cols>
  <sheetData>
    <row r="1" spans="1:13" ht="39.950000000000003" customHeight="1" thickBot="1" x14ac:dyDescent="0.3">
      <c r="A1" s="155" t="s">
        <v>61</v>
      </c>
      <c r="B1" s="156"/>
      <c r="C1" s="156"/>
      <c r="D1" s="156"/>
      <c r="E1" s="156"/>
      <c r="F1" s="156"/>
      <c r="G1" s="156"/>
      <c r="H1" s="159" t="s">
        <v>113</v>
      </c>
      <c r="I1" s="160"/>
      <c r="J1" s="160"/>
      <c r="K1" s="161"/>
      <c r="L1" s="177" t="s">
        <v>96</v>
      </c>
      <c r="M1" s="178"/>
    </row>
    <row r="2" spans="1:13" ht="39.950000000000003" customHeight="1" thickBot="1" x14ac:dyDescent="0.3">
      <c r="A2" s="157"/>
      <c r="B2" s="158"/>
      <c r="C2" s="158"/>
      <c r="D2" s="158"/>
      <c r="E2" s="158"/>
      <c r="F2" s="158"/>
      <c r="G2" s="158"/>
      <c r="H2" s="188" t="s">
        <v>118</v>
      </c>
      <c r="I2" s="189"/>
      <c r="J2" s="189"/>
      <c r="K2" s="190"/>
      <c r="L2" s="179" t="s">
        <v>99</v>
      </c>
      <c r="M2" s="180"/>
    </row>
    <row r="3" spans="1:13" ht="29.45" customHeight="1" thickBot="1" x14ac:dyDescent="0.3">
      <c r="A3" s="7"/>
      <c r="B3" s="83" t="s">
        <v>74</v>
      </c>
      <c r="C3" s="85" t="s">
        <v>62</v>
      </c>
      <c r="D3" s="9" t="s">
        <v>98</v>
      </c>
      <c r="E3" s="86" t="s">
        <v>55</v>
      </c>
      <c r="F3" s="8"/>
      <c r="G3" s="8"/>
      <c r="H3" s="8"/>
      <c r="I3" s="8" t="s">
        <v>120</v>
      </c>
      <c r="J3" s="8"/>
      <c r="K3" s="10" t="s">
        <v>6</v>
      </c>
      <c r="L3" s="130"/>
      <c r="M3" s="163" t="s">
        <v>141</v>
      </c>
    </row>
    <row r="4" spans="1:13" ht="32.25" thickBot="1" x14ac:dyDescent="0.55000000000000004">
      <c r="A4" s="11"/>
      <c r="B4" s="140" t="s">
        <v>94</v>
      </c>
      <c r="C4" s="82">
        <v>2300</v>
      </c>
      <c r="D4" s="12" t="s">
        <v>97</v>
      </c>
      <c r="E4" s="82">
        <v>480</v>
      </c>
      <c r="F4" s="12"/>
      <c r="G4" s="12" t="s">
        <v>111</v>
      </c>
      <c r="H4" s="12">
        <f>IF(E4=700,Segédtáblázat!C31,Segédtáblázat!C30)</f>
        <v>1000</v>
      </c>
      <c r="I4" s="12">
        <v>40</v>
      </c>
      <c r="J4" s="12"/>
      <c r="K4" s="13">
        <f>I4</f>
        <v>40</v>
      </c>
      <c r="L4" s="7"/>
      <c r="M4" s="164"/>
    </row>
    <row r="5" spans="1:13" ht="15.75" thickBot="1" x14ac:dyDescent="0.3">
      <c r="A5" s="19"/>
      <c r="B5" s="73" t="s">
        <v>30</v>
      </c>
      <c r="C5" s="26"/>
      <c r="D5" s="20"/>
      <c r="E5" s="26"/>
      <c r="F5" s="20"/>
      <c r="G5" s="20"/>
      <c r="H5" s="20"/>
      <c r="I5" s="20"/>
      <c r="J5" s="20"/>
      <c r="K5" s="21"/>
      <c r="L5" s="19"/>
      <c r="M5" s="21"/>
    </row>
    <row r="6" spans="1:13" ht="15.75" thickBot="1" x14ac:dyDescent="0.3">
      <c r="A6" s="25"/>
      <c r="B6" s="26"/>
      <c r="C6" s="26" t="s">
        <v>19</v>
      </c>
      <c r="D6" s="26" t="s">
        <v>20</v>
      </c>
      <c r="E6" s="26"/>
      <c r="F6" s="26"/>
      <c r="G6" s="26"/>
      <c r="H6" s="26"/>
      <c r="I6" s="26"/>
      <c r="J6" s="69" t="s">
        <v>70</v>
      </c>
      <c r="K6" s="27"/>
      <c r="L6" s="22"/>
      <c r="M6" s="24"/>
    </row>
    <row r="7" spans="1:13" ht="14.45" customHeight="1" x14ac:dyDescent="0.25">
      <c r="A7" s="19"/>
      <c r="B7" s="72" t="s">
        <v>17</v>
      </c>
      <c r="C7" s="62" t="s">
        <v>5</v>
      </c>
      <c r="D7" s="63"/>
      <c r="E7" s="63"/>
      <c r="F7" s="63"/>
      <c r="G7" s="63"/>
      <c r="H7" s="63"/>
      <c r="I7" s="64">
        <v>105</v>
      </c>
      <c r="J7" s="123">
        <v>0</v>
      </c>
      <c r="K7" s="65">
        <f>I7*J7</f>
        <v>0</v>
      </c>
      <c r="L7" s="95"/>
      <c r="M7" s="166" t="s">
        <v>140</v>
      </c>
    </row>
    <row r="8" spans="1:13" ht="14.45" customHeight="1" x14ac:dyDescent="0.25">
      <c r="A8" s="25"/>
      <c r="B8" s="54" t="s">
        <v>69</v>
      </c>
      <c r="C8" s="54" t="s">
        <v>8</v>
      </c>
      <c r="D8" s="26"/>
      <c r="E8" s="26"/>
      <c r="F8" s="26"/>
      <c r="G8" s="26"/>
      <c r="H8" s="26"/>
      <c r="I8" s="56">
        <v>105</v>
      </c>
      <c r="J8" s="123">
        <v>0</v>
      </c>
      <c r="K8" s="27">
        <f>I8*J8</f>
        <v>0</v>
      </c>
      <c r="L8" s="99"/>
      <c r="M8" s="167"/>
    </row>
    <row r="9" spans="1:13" ht="14.45" customHeight="1" x14ac:dyDescent="0.25">
      <c r="A9" s="25"/>
      <c r="B9" s="55">
        <f>Központ!B9</f>
        <v>16</v>
      </c>
      <c r="C9" s="59" t="s">
        <v>9</v>
      </c>
      <c r="D9" s="60"/>
      <c r="E9" s="60"/>
      <c r="F9" s="60"/>
      <c r="G9" s="60"/>
      <c r="H9" s="60"/>
      <c r="I9" s="61">
        <v>105</v>
      </c>
      <c r="J9" s="123">
        <v>0</v>
      </c>
      <c r="K9" s="66">
        <f>I9*J9</f>
        <v>0</v>
      </c>
      <c r="L9" s="99"/>
      <c r="M9" s="167"/>
    </row>
    <row r="10" spans="1:13" ht="15" customHeight="1" thickBot="1" x14ac:dyDescent="0.3">
      <c r="A10" s="25"/>
      <c r="B10" s="26"/>
      <c r="C10" s="54" t="s">
        <v>10</v>
      </c>
      <c r="D10" s="26"/>
      <c r="E10" s="26"/>
      <c r="F10" s="26"/>
      <c r="G10" s="26"/>
      <c r="H10" s="26"/>
      <c r="I10" s="56">
        <v>105</v>
      </c>
      <c r="J10" s="121">
        <v>0</v>
      </c>
      <c r="K10" s="27">
        <f t="shared" ref="K10:K17" si="0">I10*J10</f>
        <v>0</v>
      </c>
      <c r="L10" s="99"/>
      <c r="M10" s="167"/>
    </row>
    <row r="11" spans="1:13" ht="14.45" customHeight="1" x14ac:dyDescent="0.25">
      <c r="A11" s="25"/>
      <c r="B11" s="26"/>
      <c r="C11" s="131" t="s">
        <v>11</v>
      </c>
      <c r="D11" s="63"/>
      <c r="E11" s="186" t="str">
        <f>Segédtáblázat!H53</f>
        <v/>
      </c>
      <c r="F11" s="186"/>
      <c r="G11" s="186"/>
      <c r="H11" s="63"/>
      <c r="I11" s="64">
        <v>105</v>
      </c>
      <c r="J11" s="125">
        <v>0</v>
      </c>
      <c r="K11" s="65">
        <f t="shared" si="0"/>
        <v>0</v>
      </c>
      <c r="L11" s="99"/>
      <c r="M11" s="167"/>
    </row>
    <row r="12" spans="1:13" ht="14.45" customHeight="1" x14ac:dyDescent="0.25">
      <c r="A12" s="25"/>
      <c r="B12" s="26"/>
      <c r="C12" s="25" t="s">
        <v>12</v>
      </c>
      <c r="D12" s="26"/>
      <c r="E12" s="26"/>
      <c r="F12" s="26"/>
      <c r="G12" s="26"/>
      <c r="H12" s="26"/>
      <c r="I12" s="56">
        <v>105</v>
      </c>
      <c r="J12" s="123">
        <v>0</v>
      </c>
      <c r="K12" s="27">
        <f t="shared" si="0"/>
        <v>0</v>
      </c>
      <c r="L12" s="99"/>
      <c r="M12" s="167"/>
    </row>
    <row r="13" spans="1:13" ht="14.45" customHeight="1" x14ac:dyDescent="0.25">
      <c r="A13" s="25"/>
      <c r="B13" s="26"/>
      <c r="C13" s="132" t="s">
        <v>13</v>
      </c>
      <c r="D13" s="60"/>
      <c r="E13" s="60"/>
      <c r="F13" s="60"/>
      <c r="G13" s="60"/>
      <c r="H13" s="60"/>
      <c r="I13" s="61">
        <v>105</v>
      </c>
      <c r="J13" s="123">
        <v>0</v>
      </c>
      <c r="K13" s="66">
        <f t="shared" si="0"/>
        <v>0</v>
      </c>
      <c r="L13" s="99"/>
      <c r="M13" s="167"/>
    </row>
    <row r="14" spans="1:13" ht="15" customHeight="1" thickBot="1" x14ac:dyDescent="0.3">
      <c r="A14" s="25"/>
      <c r="B14" s="26"/>
      <c r="C14" s="22" t="s">
        <v>14</v>
      </c>
      <c r="D14" s="23"/>
      <c r="E14" s="23"/>
      <c r="F14" s="23"/>
      <c r="G14" s="23"/>
      <c r="H14" s="23"/>
      <c r="I14" s="133">
        <v>105</v>
      </c>
      <c r="J14" s="121">
        <v>0</v>
      </c>
      <c r="K14" s="24">
        <f t="shared" si="0"/>
        <v>0</v>
      </c>
      <c r="L14" s="99"/>
      <c r="M14" s="167"/>
    </row>
    <row r="15" spans="1:13" ht="14.45" customHeight="1" x14ac:dyDescent="0.25">
      <c r="A15" s="25"/>
      <c r="B15" s="26"/>
      <c r="C15" s="55" t="s">
        <v>15</v>
      </c>
      <c r="D15" s="57"/>
      <c r="E15" s="57"/>
      <c r="F15" s="57"/>
      <c r="G15" s="57"/>
      <c r="H15" s="57"/>
      <c r="I15" s="58">
        <v>160</v>
      </c>
      <c r="J15" s="125">
        <v>0</v>
      </c>
      <c r="K15" s="67">
        <f t="shared" si="0"/>
        <v>0</v>
      </c>
      <c r="L15" s="99"/>
      <c r="M15" s="167"/>
    </row>
    <row r="16" spans="1:13" ht="45.75" thickBot="1" x14ac:dyDescent="0.3">
      <c r="A16" s="22"/>
      <c r="B16" s="68" t="s">
        <v>112</v>
      </c>
      <c r="C16" s="23" t="s">
        <v>59</v>
      </c>
      <c r="D16" s="28" t="s">
        <v>104</v>
      </c>
      <c r="E16" s="23"/>
      <c r="F16" s="23"/>
      <c r="G16" s="23"/>
      <c r="H16" s="23"/>
      <c r="I16" s="123">
        <v>0</v>
      </c>
      <c r="J16" s="148">
        <v>1</v>
      </c>
      <c r="K16" s="24">
        <f t="shared" si="0"/>
        <v>0</v>
      </c>
      <c r="L16" s="104"/>
      <c r="M16" s="168"/>
    </row>
    <row r="17" spans="1:13" ht="14.45" customHeight="1" x14ac:dyDescent="0.25">
      <c r="A17" s="19"/>
      <c r="B17" s="79" t="s">
        <v>16</v>
      </c>
      <c r="C17" s="53" t="s">
        <v>18</v>
      </c>
      <c r="D17" s="20"/>
      <c r="E17" s="20"/>
      <c r="F17" s="20"/>
      <c r="G17" s="20"/>
      <c r="H17" s="20"/>
      <c r="I17" s="20">
        <v>30</v>
      </c>
      <c r="J17" s="123">
        <v>0</v>
      </c>
      <c r="K17" s="21">
        <f t="shared" si="0"/>
        <v>0</v>
      </c>
      <c r="L17" s="20"/>
      <c r="M17" s="181" t="s">
        <v>130</v>
      </c>
    </row>
    <row r="18" spans="1:13" ht="45" x14ac:dyDescent="0.25">
      <c r="A18" s="25"/>
      <c r="B18" s="50" t="s">
        <v>64</v>
      </c>
      <c r="C18" s="70" t="s">
        <v>53</v>
      </c>
      <c r="D18" s="71" t="s">
        <v>103</v>
      </c>
      <c r="E18" s="60"/>
      <c r="F18" s="60"/>
      <c r="G18" s="60"/>
      <c r="H18" s="60"/>
      <c r="I18" s="123">
        <v>0</v>
      </c>
      <c r="J18" s="149">
        <v>1</v>
      </c>
      <c r="K18" s="66">
        <f>I18*J18</f>
        <v>0</v>
      </c>
      <c r="L18" s="26"/>
      <c r="M18" s="182"/>
    </row>
    <row r="19" spans="1:13" ht="14.45" customHeight="1" x14ac:dyDescent="0.25">
      <c r="A19" s="25"/>
      <c r="B19" s="43">
        <f>Központ!B19</f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182"/>
    </row>
    <row r="20" spans="1:13" ht="14.45" customHeight="1" x14ac:dyDescent="0.25">
      <c r="A20" s="25"/>
      <c r="B20" s="26"/>
      <c r="C20" s="59" t="s">
        <v>21</v>
      </c>
      <c r="D20" s="60"/>
      <c r="E20" s="60"/>
      <c r="F20" s="60"/>
      <c r="G20" s="60"/>
      <c r="H20" s="60"/>
      <c r="I20" s="60">
        <v>30</v>
      </c>
      <c r="J20" s="123">
        <v>0</v>
      </c>
      <c r="K20" s="66">
        <f t="shared" ref="K20:K21" si="1">I20*J20</f>
        <v>0</v>
      </c>
      <c r="L20" s="26"/>
      <c r="M20" s="182"/>
    </row>
    <row r="21" spans="1:13" ht="45" x14ac:dyDescent="0.25">
      <c r="A21" s="25"/>
      <c r="B21" s="52" t="s">
        <v>65</v>
      </c>
      <c r="C21" s="70" t="s">
        <v>52</v>
      </c>
      <c r="D21" s="71" t="s">
        <v>102</v>
      </c>
      <c r="E21" s="60"/>
      <c r="F21" s="60"/>
      <c r="G21" s="60"/>
      <c r="H21" s="60"/>
      <c r="I21" s="123">
        <v>0</v>
      </c>
      <c r="J21" s="149">
        <v>1</v>
      </c>
      <c r="K21" s="66">
        <f t="shared" si="1"/>
        <v>0</v>
      </c>
      <c r="L21" s="26"/>
      <c r="M21" s="182"/>
    </row>
    <row r="22" spans="1:13" ht="15" customHeight="1" thickBot="1" x14ac:dyDescent="0.3">
      <c r="A22" s="25"/>
      <c r="B22" s="43">
        <f>Központ!B22</f>
        <v>16</v>
      </c>
      <c r="C22" s="26"/>
      <c r="D22" s="26"/>
      <c r="E22" s="60"/>
      <c r="F22" s="60"/>
      <c r="G22" s="60"/>
      <c r="H22" s="26"/>
      <c r="I22" s="26"/>
      <c r="J22" s="26"/>
      <c r="K22" s="27"/>
      <c r="L22" s="23"/>
      <c r="M22" s="183"/>
    </row>
    <row r="23" spans="1:13" ht="19.5" thickBot="1" x14ac:dyDescent="0.3">
      <c r="A23" s="25"/>
      <c r="B23" s="40" t="s">
        <v>66</v>
      </c>
      <c r="C23" s="59" t="s">
        <v>29</v>
      </c>
      <c r="D23" s="60"/>
      <c r="E23" s="191" t="str">
        <f>Segédtáblázat!H53</f>
        <v/>
      </c>
      <c r="F23" s="191"/>
      <c r="G23" s="191"/>
      <c r="H23" s="60"/>
      <c r="I23" s="60">
        <v>35</v>
      </c>
      <c r="J23" s="123">
        <v>0</v>
      </c>
      <c r="K23" s="66">
        <f t="shared" ref="K23:K24" si="2">I23*J23</f>
        <v>0</v>
      </c>
      <c r="L23" s="108"/>
      <c r="M23" s="110" t="s">
        <v>114</v>
      </c>
    </row>
    <row r="24" spans="1:13" ht="29.25" customHeight="1" x14ac:dyDescent="0.25">
      <c r="A24" s="25"/>
      <c r="B24" s="51" t="s">
        <v>67</v>
      </c>
      <c r="C24" s="59" t="s">
        <v>31</v>
      </c>
      <c r="D24" s="60"/>
      <c r="E24" s="60"/>
      <c r="F24" s="60"/>
      <c r="G24" s="60"/>
      <c r="H24" s="60"/>
      <c r="I24" s="60">
        <v>40</v>
      </c>
      <c r="J24" s="123">
        <v>0</v>
      </c>
      <c r="K24" s="66">
        <f t="shared" si="2"/>
        <v>0</v>
      </c>
      <c r="L24" s="20"/>
      <c r="M24" s="181" t="s">
        <v>115</v>
      </c>
    </row>
    <row r="25" spans="1:13" ht="14.45" customHeight="1" x14ac:dyDescent="0.25">
      <c r="A25" s="25"/>
      <c r="B25" s="43">
        <f>Központ!B25</f>
        <v>4</v>
      </c>
      <c r="C25" s="29"/>
      <c r="D25" s="29"/>
      <c r="E25" s="26"/>
      <c r="F25" s="26"/>
      <c r="G25" s="26"/>
      <c r="H25" s="26"/>
      <c r="I25" s="26"/>
      <c r="J25" s="26"/>
      <c r="K25" s="27"/>
      <c r="L25" s="26"/>
      <c r="M25" s="182"/>
    </row>
    <row r="26" spans="1:13" ht="30" x14ac:dyDescent="0.25">
      <c r="A26" s="25"/>
      <c r="B26" s="51" t="s">
        <v>68</v>
      </c>
      <c r="C26" s="59" t="s">
        <v>32</v>
      </c>
      <c r="D26" s="60"/>
      <c r="E26" s="60"/>
      <c r="F26" s="60"/>
      <c r="G26" s="60"/>
      <c r="H26" s="60"/>
      <c r="I26" s="60">
        <v>40</v>
      </c>
      <c r="J26" s="123">
        <v>0</v>
      </c>
      <c r="K26" s="66">
        <f t="shared" ref="K26" si="3">I26*J26</f>
        <v>0</v>
      </c>
      <c r="L26" s="26"/>
      <c r="M26" s="182"/>
    </row>
    <row r="27" spans="1:13" ht="15" customHeight="1" thickBot="1" x14ac:dyDescent="0.3">
      <c r="A27" s="22"/>
      <c r="B27" s="45">
        <f>Központ!B27</f>
        <v>4</v>
      </c>
      <c r="C27" s="28"/>
      <c r="D27" s="28"/>
      <c r="E27" s="23"/>
      <c r="F27" s="23"/>
      <c r="G27" s="23"/>
      <c r="H27" s="23"/>
      <c r="I27" s="23"/>
      <c r="J27" s="23"/>
      <c r="K27" s="24"/>
      <c r="L27" s="23"/>
      <c r="M27" s="183"/>
    </row>
    <row r="28" spans="1:13" ht="14.45" customHeight="1" x14ac:dyDescent="0.25">
      <c r="A28" s="14"/>
      <c r="B28" s="74" t="s">
        <v>33</v>
      </c>
      <c r="C28" s="15"/>
      <c r="D28" s="15"/>
      <c r="E28" s="15"/>
      <c r="F28" s="15"/>
      <c r="G28" s="15"/>
      <c r="H28" s="15"/>
      <c r="I28" s="15"/>
      <c r="J28" s="15"/>
      <c r="K28" s="16"/>
      <c r="L28" s="113"/>
      <c r="M28" s="184" t="s">
        <v>129</v>
      </c>
    </row>
    <row r="29" spans="1:13" ht="14.45" customHeight="1" x14ac:dyDescent="0.25">
      <c r="A29" s="14"/>
      <c r="B29" s="15"/>
      <c r="C29" s="75" t="str">
        <f>IF(C4=2300,"-",IF(C4=2032,"-",IF(C4=2204,"O1",)))</f>
        <v>-</v>
      </c>
      <c r="D29" s="76" t="s">
        <v>143</v>
      </c>
      <c r="E29" s="76"/>
      <c r="F29" s="76"/>
      <c r="G29" s="76"/>
      <c r="H29" s="76"/>
      <c r="I29" s="123">
        <v>0</v>
      </c>
      <c r="J29" s="149">
        <v>1</v>
      </c>
      <c r="K29" s="80">
        <f t="shared" ref="K29:K32" si="4">I29*J29</f>
        <v>0</v>
      </c>
      <c r="L29" s="116"/>
      <c r="M29" s="185"/>
    </row>
    <row r="30" spans="1:13" ht="14.45" customHeight="1" x14ac:dyDescent="0.25">
      <c r="A30" s="14"/>
      <c r="B30" s="15"/>
      <c r="C30" s="75" t="str">
        <f>IF(C4=2300,"-",IF(C4=2032,"-",IF(C4=2204,"O2",)))</f>
        <v>-</v>
      </c>
      <c r="D30" s="76" t="s">
        <v>135</v>
      </c>
      <c r="E30" s="76"/>
      <c r="F30" s="76"/>
      <c r="G30" s="76"/>
      <c r="H30" s="76"/>
      <c r="I30" s="123">
        <v>0</v>
      </c>
      <c r="J30" s="149">
        <v>1</v>
      </c>
      <c r="K30" s="80">
        <f t="shared" si="4"/>
        <v>0</v>
      </c>
      <c r="L30" s="116"/>
      <c r="M30" s="185"/>
    </row>
    <row r="31" spans="1:13" ht="14.45" customHeight="1" x14ac:dyDescent="0.25">
      <c r="A31" s="14"/>
      <c r="B31" s="15"/>
      <c r="C31" s="75" t="str">
        <f>IF(C4=2300,"-",IF(C4=2032,"-",IF(C4=2204,"O3",)))</f>
        <v>-</v>
      </c>
      <c r="D31" s="76" t="s">
        <v>135</v>
      </c>
      <c r="E31" s="76"/>
      <c r="F31" s="76"/>
      <c r="G31" s="76"/>
      <c r="H31" s="76"/>
      <c r="I31" s="123">
        <v>0</v>
      </c>
      <c r="J31" s="149">
        <v>1</v>
      </c>
      <c r="K31" s="80">
        <f t="shared" si="4"/>
        <v>0</v>
      </c>
      <c r="L31" s="116"/>
      <c r="M31" s="185"/>
    </row>
    <row r="32" spans="1:13" ht="14.45" customHeight="1" x14ac:dyDescent="0.25">
      <c r="A32" s="14"/>
      <c r="B32" s="15"/>
      <c r="C32" s="75" t="str">
        <f>IF(C4=2300,"-",IF(C4=2032,"-",IF(C4=2204,"O4",)))</f>
        <v>-</v>
      </c>
      <c r="D32" s="76" t="s">
        <v>135</v>
      </c>
      <c r="E32" s="76"/>
      <c r="F32" s="76"/>
      <c r="G32" s="76"/>
      <c r="H32" s="76"/>
      <c r="I32" s="123">
        <v>0</v>
      </c>
      <c r="J32" s="149">
        <v>1</v>
      </c>
      <c r="K32" s="80">
        <f t="shared" si="4"/>
        <v>0</v>
      </c>
      <c r="L32" s="116"/>
      <c r="M32" s="185"/>
    </row>
    <row r="33" spans="1:13" ht="36" customHeight="1" thickBot="1" x14ac:dyDescent="0.3">
      <c r="A33" s="17"/>
      <c r="B33" s="18"/>
      <c r="C33" s="77" t="s">
        <v>142</v>
      </c>
      <c r="D33" s="78"/>
      <c r="E33" s="78"/>
      <c r="F33" s="78"/>
      <c r="G33" s="78"/>
      <c r="H33" s="78"/>
      <c r="I33" s="121">
        <v>0</v>
      </c>
      <c r="J33" s="150">
        <v>1</v>
      </c>
      <c r="K33" s="81">
        <f t="shared" ref="K33" si="5">I33*J33</f>
        <v>0</v>
      </c>
      <c r="L33" s="116"/>
      <c r="M33" s="145" t="s">
        <v>127</v>
      </c>
    </row>
    <row r="34" spans="1:13" ht="15" customHeight="1" thickBot="1" x14ac:dyDescent="0.3">
      <c r="A34" s="30"/>
      <c r="B34" s="38" t="s">
        <v>100</v>
      </c>
      <c r="C34" s="31" t="s">
        <v>56</v>
      </c>
      <c r="D34" s="165" t="s">
        <v>101</v>
      </c>
      <c r="E34" s="165"/>
      <c r="F34" s="31" t="s">
        <v>57</v>
      </c>
      <c r="G34" s="31"/>
      <c r="H34" s="31"/>
      <c r="I34" s="31"/>
      <c r="J34" s="31"/>
      <c r="K34" s="39"/>
      <c r="L34" s="127"/>
      <c r="M34" s="169" t="s">
        <v>116</v>
      </c>
    </row>
    <row r="35" spans="1:13" ht="32.25" thickBot="1" x14ac:dyDescent="0.55000000000000004">
      <c r="A35" s="30"/>
      <c r="B35" s="31" t="s">
        <v>46</v>
      </c>
      <c r="C35" s="82">
        <v>7</v>
      </c>
      <c r="D35" s="31" t="s">
        <v>43</v>
      </c>
      <c r="E35" s="31" t="s">
        <v>44</v>
      </c>
      <c r="F35" s="82">
        <v>1</v>
      </c>
      <c r="G35" s="31" t="s">
        <v>73</v>
      </c>
      <c r="H35" s="143">
        <f>C35*F35</f>
        <v>7</v>
      </c>
      <c r="I35" s="31" t="s">
        <v>41</v>
      </c>
      <c r="J35" s="32">
        <f>SUM(K7:K33)</f>
        <v>0</v>
      </c>
      <c r="K35" s="33" t="s">
        <v>49</v>
      </c>
      <c r="L35" s="128"/>
      <c r="M35" s="170"/>
    </row>
    <row r="36" spans="1:13" ht="15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5" t="s">
        <v>48</v>
      </c>
      <c r="J36" s="36">
        <f>IFERROR(((H35*1000)/(J35)),0)</f>
        <v>0</v>
      </c>
      <c r="K36" s="37" t="s">
        <v>50</v>
      </c>
      <c r="L36" s="129"/>
      <c r="M36" s="171"/>
    </row>
  </sheetData>
  <sheetProtection password="CE88" sheet="1" objects="1" scenarios="1"/>
  <mergeCells count="14">
    <mergeCell ref="D34:E34"/>
    <mergeCell ref="A1:G2"/>
    <mergeCell ref="H1:K1"/>
    <mergeCell ref="L1:M1"/>
    <mergeCell ref="H2:K2"/>
    <mergeCell ref="L2:M2"/>
    <mergeCell ref="E11:G11"/>
    <mergeCell ref="E23:G23"/>
    <mergeCell ref="M3:M4"/>
    <mergeCell ref="M7:M16"/>
    <mergeCell ref="M17:M22"/>
    <mergeCell ref="M24:M27"/>
    <mergeCell ref="M34:M36"/>
    <mergeCell ref="M28:M32"/>
  </mergeCells>
  <conditionalFormatting sqref="J35">
    <cfRule type="cellIs" dxfId="37" priority="30" operator="greaterThan">
      <formula>$H$4</formula>
    </cfRule>
    <cfRule type="cellIs" dxfId="36" priority="32" operator="lessThan">
      <formula>#REF!</formula>
    </cfRule>
    <cfRule type="cellIs" dxfId="35" priority="33" operator="greaterThan">
      <formula>#REF!</formula>
    </cfRule>
  </conditionalFormatting>
  <conditionalFormatting sqref="H35">
    <cfRule type="cellIs" dxfId="34" priority="31" operator="greaterThan">
      <formula>18</formula>
    </cfRule>
  </conditionalFormatting>
  <conditionalFormatting sqref="B19">
    <cfRule type="cellIs" dxfId="33" priority="29" operator="lessThan">
      <formula>0</formula>
    </cfRule>
  </conditionalFormatting>
  <conditionalFormatting sqref="B22">
    <cfRule type="cellIs" dxfId="32" priority="28" operator="lessThan">
      <formula>0</formula>
    </cfRule>
  </conditionalFormatting>
  <conditionalFormatting sqref="B25">
    <cfRule type="cellIs" dxfId="31" priority="27" operator="lessThan">
      <formula>0</formula>
    </cfRule>
  </conditionalFormatting>
  <conditionalFormatting sqref="B27">
    <cfRule type="cellIs" dxfId="30" priority="26" operator="lessThan">
      <formula>0</formula>
    </cfRule>
  </conditionalFormatting>
  <conditionalFormatting sqref="B9">
    <cfRule type="cellIs" dxfId="29" priority="25" operator="lessThan">
      <formula>0</formula>
    </cfRule>
  </conditionalFormatting>
  <conditionalFormatting sqref="J7">
    <cfRule type="cellIs" dxfId="28" priority="22" operator="greaterThan">
      <formula>0</formula>
    </cfRule>
  </conditionalFormatting>
  <conditionalFormatting sqref="J8">
    <cfRule type="cellIs" dxfId="27" priority="21" operator="greaterThan">
      <formula>0</formula>
    </cfRule>
  </conditionalFormatting>
  <conditionalFormatting sqref="J9">
    <cfRule type="cellIs" dxfId="26" priority="20" operator="greaterThan">
      <formula>0</formula>
    </cfRule>
  </conditionalFormatting>
  <conditionalFormatting sqref="J10">
    <cfRule type="cellIs" dxfId="25" priority="19" operator="greaterThan">
      <formula>0</formula>
    </cfRule>
  </conditionalFormatting>
  <conditionalFormatting sqref="J11">
    <cfRule type="cellIs" dxfId="24" priority="18" operator="greaterThan">
      <formula>0</formula>
    </cfRule>
  </conditionalFormatting>
  <conditionalFormatting sqref="J12">
    <cfRule type="cellIs" dxfId="23" priority="17" operator="greaterThan">
      <formula>0</formula>
    </cfRule>
  </conditionalFormatting>
  <conditionalFormatting sqref="J13">
    <cfRule type="cellIs" dxfId="22" priority="16" operator="greaterThan">
      <formula>0</formula>
    </cfRule>
  </conditionalFormatting>
  <conditionalFormatting sqref="J14">
    <cfRule type="cellIs" dxfId="21" priority="15" operator="greaterThan">
      <formula>0</formula>
    </cfRule>
  </conditionalFormatting>
  <conditionalFormatting sqref="J15">
    <cfRule type="cellIs" dxfId="20" priority="14" operator="greaterThan">
      <formula>0</formula>
    </cfRule>
  </conditionalFormatting>
  <conditionalFormatting sqref="I16">
    <cfRule type="cellIs" dxfId="19" priority="13" operator="greaterThan">
      <formula>0</formula>
    </cfRule>
  </conditionalFormatting>
  <conditionalFormatting sqref="J17">
    <cfRule type="cellIs" dxfId="18" priority="12" operator="greaterThan">
      <formula>0</formula>
    </cfRule>
  </conditionalFormatting>
  <conditionalFormatting sqref="I18">
    <cfRule type="cellIs" dxfId="17" priority="11" operator="greaterThan">
      <formula>0</formula>
    </cfRule>
  </conditionalFormatting>
  <conditionalFormatting sqref="J20">
    <cfRule type="cellIs" dxfId="16" priority="10" operator="greaterThan">
      <formula>0</formula>
    </cfRule>
  </conditionalFormatting>
  <conditionalFormatting sqref="I21">
    <cfRule type="cellIs" dxfId="15" priority="9" operator="greaterThan">
      <formula>0</formula>
    </cfRule>
  </conditionalFormatting>
  <conditionalFormatting sqref="J24">
    <cfRule type="cellIs" dxfId="14" priority="8" operator="greaterThan">
      <formula>0</formula>
    </cfRule>
  </conditionalFormatting>
  <conditionalFormatting sqref="J23">
    <cfRule type="cellIs" dxfId="13" priority="7" operator="greaterThan">
      <formula>0</formula>
    </cfRule>
  </conditionalFormatting>
  <conditionalFormatting sqref="J26">
    <cfRule type="cellIs" dxfId="12" priority="6" operator="greaterThan">
      <formula>0</formula>
    </cfRule>
  </conditionalFormatting>
  <conditionalFormatting sqref="I29">
    <cfRule type="cellIs" dxfId="11" priority="5" operator="greaterThan">
      <formula>0</formula>
    </cfRule>
  </conditionalFormatting>
  <conditionalFormatting sqref="I30">
    <cfRule type="cellIs" dxfId="10" priority="4" operator="greaterThan">
      <formula>0</formula>
    </cfRule>
  </conditionalFormatting>
  <conditionalFormatting sqref="I31">
    <cfRule type="cellIs" dxfId="9" priority="3" operator="greaterThan">
      <formula>0</formula>
    </cfRule>
  </conditionalFormatting>
  <conditionalFormatting sqref="I32">
    <cfRule type="cellIs" dxfId="8" priority="2" operator="greaterThan">
      <formula>0</formula>
    </cfRule>
  </conditionalFormatting>
  <conditionalFormatting sqref="I33">
    <cfRule type="cellIs" dxfId="7" priority="1" operator="greaterThan">
      <formula>0</formula>
    </cfRule>
  </conditionalFormatting>
  <dataValidations count="1">
    <dataValidation allowBlank="1" showInputMessage="1" showErrorMessage="1" promptTitle="DSC NEO HS..." sqref="C6" xr:uid="{F0088527-1277-4B69-AD96-8AE153A699EF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greaterThan" id="{E76076FE-6B4B-4729-A535-4B38E76DCA7E}">
            <xm:f>Segédtáblázat!$C$11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38" operator="greaterThan" id="{C6E38989-3FC1-4CC9-B41D-62DD7BD5E65A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36" operator="greaterThan" id="{7692FB2B-41A2-418A-ACA9-6D3F5761B0FF}">
            <xm:f>Segédtáblázat!$C$15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35" operator="greaterThan" id="{78331934-0A61-45CD-9EED-1708D24B933C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34" operator="greaterThan" id="{E9746C71-66E7-453B-85B4-51DF6F2A4F6F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24" operator="containsText" id="{939447D7-FD24-454C-B264-928CB820E3A1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E11:G11</xm:sqref>
        </x14:conditionalFormatting>
        <x14:conditionalFormatting xmlns:xm="http://schemas.microsoft.com/office/excel/2006/main">
          <x14:cfRule type="containsText" priority="23" operator="containsText" id="{F210F3AF-0A29-4911-8519-F6E06F47E347}">
            <xm:f>NOT(ISERROR(SEARCH($E$11,E23)))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7F7BF12E-0659-43F2-B384-DC11C7386E9E}">
          <x14:formula1>
            <xm:f>Segédtáblázat!$B$3:$B$6</xm:f>
          </x14:formula1>
          <xm:sqref>C5</xm:sqref>
        </x14:dataValidation>
        <x14:dataValidation type="list" allowBlank="1" showInputMessage="1" showErrorMessage="1" promptTitle="Akkumulátortöltő áram" prompt="Vállassza ki a központ beállított akummulátortöltő áramát" xr:uid="{79A625A2-D07B-4205-AF22-682A3659D528}">
          <x14:formula1>
            <xm:f>Segédtáblázat!$E$3:$E$4</xm:f>
          </x14:formula1>
          <xm:sqref>E5:E6</xm:sqref>
        </x14:dataValidation>
        <x14:dataValidation type="list" allowBlank="1" showInputMessage="1" showErrorMessage="1" promptTitle="Akkumulátor kapacitás választása" prompt="Akkumulátor kapacitás választása" xr:uid="{6B9EA613-7952-45CB-BD70-7C9F3B90895D}">
          <x14:formula1>
            <xm:f>Segédtáblázat!$C$20:$C$23</xm:f>
          </x14:formula1>
          <xm:sqref>C35</xm:sqref>
        </x14:dataValidation>
        <x14:dataValidation type="list" allowBlank="1" showInputMessage="1" showErrorMessage="1" promptTitle="Akkumulátorok száma  a központon" prompt="Akkumulátorok száma  a központon" xr:uid="{D4B73F88-E540-4173-A3AA-57921D3D3F7C}">
          <x14:formula1>
            <xm:f>Segédtáblázat!$C$25:$C$26</xm:f>
          </x14:formula1>
          <xm:sqref>F35</xm:sqref>
        </x14:dataValidation>
        <x14:dataValidation type="list" allowBlank="1" showInputMessage="1" showErrorMessage="1" promptTitle="DSC NEO HS..." xr:uid="{5673116D-0387-4811-B6F3-42BE8AF588E5}">
          <x14:formula1>
            <xm:f>Segédtáblázat!$B$30:$B$31</xm:f>
          </x14:formula1>
          <xm:sqref>C4</xm:sqref>
        </x14:dataValidation>
        <x14:dataValidation type="list" allowBlank="1" showInputMessage="1" showErrorMessage="1" promptTitle="Akkumulátortöltő áram" prompt="Vállassza ki a központ beállított akummulátortöltő áramát" xr:uid="{FFCFA478-FBB6-4129-B8F5-B94B3643879D}">
          <x14:formula1>
            <xm:f>Segédtáblázat!$E$30:$E$31</xm:f>
          </x14:formula1>
          <xm:sqref>E4</xm:sqref>
        </x14:dataValidation>
        <x14:dataValidation type="list" allowBlank="1" showInputMessage="1" showErrorMessage="1" xr:uid="{A3645C93-DFA8-4D33-850C-9B9C8B49DAE2}">
          <x14:formula1>
            <xm:f>Segédtáblázat!$G$11:$G$12</xm:f>
          </x14:formula1>
          <xm:sqref>J11:J14 J23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Központ</vt:lpstr>
      <vt:lpstr>Segédtáp1</vt:lpstr>
      <vt:lpstr>Segédtáp2</vt:lpstr>
      <vt:lpstr>Segédtáp3</vt:lpstr>
      <vt:lpstr>Segédtáp4</vt:lpstr>
      <vt:lpstr>Segédtáp5</vt:lpstr>
      <vt:lpstr>Segédtáp6</vt:lpstr>
      <vt:lpstr>Segédtáp7</vt:lpstr>
      <vt:lpstr>Segédtáp8</vt:lpstr>
      <vt:lpstr>Segédtáblázat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DSC NEO akkumulátor számítás</dc:title>
  <dc:creator>DSC Hungária Kft. dsc.hu</dc:creator>
  <cp:keywords>DSC  NEO áramfelvétel és akkumulátor kapacitás számítás</cp:keywords>
  <cp:lastModifiedBy>Germán Attila</cp:lastModifiedBy>
  <dcterms:created xsi:type="dcterms:W3CDTF">2022-09-27T12:40:01Z</dcterms:created>
  <dcterms:modified xsi:type="dcterms:W3CDTF">2024-04-03T08:37:02Z</dcterms:modified>
</cp:coreProperties>
</file>